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" windowWidth="19020" windowHeight="11130" tabRatio="855" firstSheet="1" activeTab="15"/>
  </bookViews>
  <sheets>
    <sheet name="Р1_К1" sheetId="11" r:id="rId1"/>
    <sheet name="Р1_К2" sheetId="13" r:id="rId2"/>
    <sheet name="Р2_К1" sheetId="16" r:id="rId3"/>
    <sheet name="Р2_К2" sheetId="17" r:id="rId4"/>
    <sheet name="Р3_К1" sheetId="18" r:id="rId5"/>
    <sheet name="Р3_К2" sheetId="19" r:id="rId6"/>
    <sheet name="Р4_П1" sheetId="20" r:id="rId7"/>
    <sheet name="Р4_П2 Мол" sheetId="21" r:id="rId8"/>
    <sheet name="Р4_П2 Культ" sheetId="22" r:id="rId9"/>
    <sheet name="Р4_П3" sheetId="23" r:id="rId10"/>
    <sheet name="Р4_П4" sheetId="24" r:id="rId11"/>
    <sheet name="Р5" sheetId="25" r:id="rId12"/>
    <sheet name="Р6" sheetId="26" r:id="rId13"/>
    <sheet name="Р7" sheetId="27" r:id="rId14"/>
    <sheet name="Р8" sheetId="28" r:id="rId15"/>
    <sheet name="Р9_К1" sheetId="14" r:id="rId16"/>
    <sheet name="Р9_К2" sheetId="15" r:id="rId17"/>
    <sheet name="ИТОГОВАЯ ОЦЕНКА" sheetId="12" r:id="rId18"/>
  </sheets>
  <definedNames>
    <definedName name="_xlnm.Print_Titles" localSheetId="0">Р1_К1!$A:$B</definedName>
    <definedName name="_xlnm.Print_Titles" localSheetId="1">Р1_К2!$A:$B</definedName>
    <definedName name="_xlnm.Print_Titles" localSheetId="2">Р2_К1!$A:$B</definedName>
    <definedName name="_xlnm.Print_Titles" localSheetId="3">Р2_К2!$A:$B</definedName>
    <definedName name="_xlnm.Print_Titles" localSheetId="4">Р3_К1!$A:$B</definedName>
    <definedName name="_xlnm.Print_Titles" localSheetId="5">Р3_К2!$A:$B</definedName>
    <definedName name="_xlnm.Print_Titles" localSheetId="6">Р4_П1!$A:$B</definedName>
    <definedName name="_xlnm.Print_Titles" localSheetId="8">'Р4_П2 Культ'!$A:$B</definedName>
    <definedName name="_xlnm.Print_Titles" localSheetId="7">'Р4_П2 Мол'!$A:$B</definedName>
    <definedName name="_xlnm.Print_Titles" localSheetId="9">Р4_П3!$A:$B</definedName>
    <definedName name="_xlnm.Print_Titles" localSheetId="10">Р4_П4!$A:$B</definedName>
    <definedName name="_xlnm.Print_Titles" localSheetId="11">Р5!$A:$B</definedName>
    <definedName name="_xlnm.Print_Titles" localSheetId="12">Р6!$A:$B</definedName>
    <definedName name="_xlnm.Print_Titles" localSheetId="13">Р7!$A:$B</definedName>
    <definedName name="_xlnm.Print_Titles" localSheetId="14">Р8!$A:$B</definedName>
    <definedName name="_xlnm.Print_Titles" localSheetId="15">Р9_К1!$A:$B</definedName>
    <definedName name="_xlnm.Print_Titles" localSheetId="16">Р9_К2!$A:$B</definedName>
    <definedName name="_xlnm.Print_Area" localSheetId="17">'ИТОГОВАЯ ОЦЕНКА'!$A$1:$E$82</definedName>
    <definedName name="_xlnm.Print_Area" localSheetId="0">Р1_К1!$A$1:$T$10</definedName>
    <definedName name="_xlnm.Print_Area" localSheetId="1">Р1_К2!$A$1:$T$12</definedName>
    <definedName name="_xlnm.Print_Area" localSheetId="2">Р2_К1!$A$1:$T$9</definedName>
    <definedName name="_xlnm.Print_Area" localSheetId="3">Р2_К2!$A$1:$AC$13</definedName>
    <definedName name="_xlnm.Print_Area" localSheetId="4">Р3_К1!$A$1:$AC$13</definedName>
    <definedName name="_xlnm.Print_Area" localSheetId="5">Р3_К2!$A$1:$T$12</definedName>
    <definedName name="_xlnm.Print_Area" localSheetId="6">Р4_П1!$A$1:$K$13</definedName>
    <definedName name="_xlnm.Print_Area" localSheetId="8">'Р4_П2 Культ'!$A$1:$K$14</definedName>
    <definedName name="_xlnm.Print_Area" localSheetId="7">'Р4_П2 Мол'!$A$1:$K$13</definedName>
    <definedName name="_xlnm.Print_Area" localSheetId="9">Р4_П3!$A$1:$K$12</definedName>
    <definedName name="_xlnm.Print_Area" localSheetId="10">Р4_П4!$A$1:$K$13</definedName>
    <definedName name="_xlnm.Print_Area" localSheetId="11">Р5!$A$1:$T$15</definedName>
    <definedName name="_xlnm.Print_Area" localSheetId="12">Р6!$A$1:$K$13</definedName>
    <definedName name="_xlnm.Print_Area" localSheetId="13">Р7!$A$1:$AC$12</definedName>
    <definedName name="_xlnm.Print_Area" localSheetId="14">Р8!$A$1:$T$14</definedName>
    <definedName name="_xlnm.Print_Area" localSheetId="15">Р9_К1!$A$1:$AL$12</definedName>
    <definedName name="_xlnm.Print_Area" localSheetId="16">Р9_К2!$A$1:$AC$15</definedName>
  </definedNames>
  <calcPr calcId="125725"/>
</workbook>
</file>

<file path=xl/calcChain.xml><?xml version="1.0" encoding="utf-8"?>
<calcChain xmlns="http://schemas.openxmlformats.org/spreadsheetml/2006/main">
  <c r="O9" i="28"/>
  <c r="N9"/>
  <c r="M9"/>
  <c r="L9"/>
  <c r="F9"/>
  <c r="E9"/>
  <c r="D9"/>
  <c r="C9"/>
  <c r="Q8"/>
  <c r="P8"/>
  <c r="H8"/>
  <c r="G8"/>
  <c r="R8" l="1"/>
  <c r="S8" s="1"/>
  <c r="T8" s="1"/>
  <c r="I8"/>
  <c r="J8" s="1"/>
  <c r="K8" s="1"/>
  <c r="Q9"/>
  <c r="P9"/>
  <c r="H9"/>
  <c r="G9"/>
  <c r="I9" l="1"/>
  <c r="C64" i="12" s="1"/>
  <c r="D64" s="1"/>
  <c r="R9" i="28"/>
  <c r="X9" i="27"/>
  <c r="W9"/>
  <c r="V9"/>
  <c r="U9"/>
  <c r="O9"/>
  <c r="N9"/>
  <c r="M9"/>
  <c r="L9"/>
  <c r="F9"/>
  <c r="E9"/>
  <c r="D9"/>
  <c r="C9"/>
  <c r="Z8"/>
  <c r="Y8"/>
  <c r="Q8"/>
  <c r="P8"/>
  <c r="H8"/>
  <c r="G8"/>
  <c r="AA8" l="1"/>
  <c r="AB8" s="1"/>
  <c r="AC8" s="1"/>
  <c r="I8"/>
  <c r="J8" s="1"/>
  <c r="K8" s="1"/>
  <c r="J9" i="28"/>
  <c r="K9" s="1"/>
  <c r="R8" i="27"/>
  <c r="S8" s="1"/>
  <c r="T8" s="1"/>
  <c r="C65" i="12"/>
  <c r="D65" s="1"/>
  <c r="D66" s="1"/>
  <c r="S9" i="28"/>
  <c r="T9" s="1"/>
  <c r="Z9" i="27"/>
  <c r="Y9"/>
  <c r="Q9"/>
  <c r="P9"/>
  <c r="H9"/>
  <c r="G9"/>
  <c r="AA9" l="1"/>
  <c r="R9"/>
  <c r="C58" i="12"/>
  <c r="D58" s="1"/>
  <c r="AB9" i="27"/>
  <c r="AC9" s="1"/>
  <c r="I9"/>
  <c r="F10" i="26"/>
  <c r="E10"/>
  <c r="D10"/>
  <c r="C10"/>
  <c r="H9"/>
  <c r="G9"/>
  <c r="I9" l="1"/>
  <c r="J9" s="1"/>
  <c r="K9" s="1"/>
  <c r="C56" i="12"/>
  <c r="D56" s="1"/>
  <c r="J9" i="27"/>
  <c r="K9" s="1"/>
  <c r="C57" i="12"/>
  <c r="D57" s="1"/>
  <c r="S9" i="27"/>
  <c r="T9" s="1"/>
  <c r="H10" i="26"/>
  <c r="G10"/>
  <c r="D59" i="12" l="1"/>
  <c r="I10" i="26"/>
  <c r="O9" i="25"/>
  <c r="N9"/>
  <c r="M9"/>
  <c r="L9"/>
  <c r="F9"/>
  <c r="E9"/>
  <c r="D9"/>
  <c r="C9"/>
  <c r="Q8"/>
  <c r="P8"/>
  <c r="H8"/>
  <c r="G8"/>
  <c r="R8" l="1"/>
  <c r="S8" s="1"/>
  <c r="T8" s="1"/>
  <c r="I8"/>
  <c r="J8" s="1"/>
  <c r="K8" s="1"/>
  <c r="C50" i="12"/>
  <c r="D50" s="1"/>
  <c r="D51" s="1"/>
  <c r="E51" s="1"/>
  <c r="J10" i="26"/>
  <c r="K10" s="1"/>
  <c r="Q9" i="25"/>
  <c r="P9"/>
  <c r="H9"/>
  <c r="G9"/>
  <c r="R9" l="1"/>
  <c r="C44" i="12"/>
  <c r="D44" s="1"/>
  <c r="S9" i="25"/>
  <c r="T9" s="1"/>
  <c r="I9"/>
  <c r="F9" i="24"/>
  <c r="E9"/>
  <c r="D9"/>
  <c r="C9"/>
  <c r="H8"/>
  <c r="G8"/>
  <c r="F9" i="23"/>
  <c r="E9"/>
  <c r="D9"/>
  <c r="C9"/>
  <c r="H8"/>
  <c r="G8"/>
  <c r="F9" i="22"/>
  <c r="E9"/>
  <c r="D9"/>
  <c r="C9"/>
  <c r="H8"/>
  <c r="G8"/>
  <c r="F9" i="21"/>
  <c r="F10" i="22" s="1"/>
  <c r="E9" i="21"/>
  <c r="E10" i="22" s="1"/>
  <c r="D9" i="21"/>
  <c r="D10" i="22" s="1"/>
  <c r="C9" i="21"/>
  <c r="C10" i="22" s="1"/>
  <c r="H8" i="21"/>
  <c r="G8"/>
  <c r="F9" i="20"/>
  <c r="E9"/>
  <c r="D9"/>
  <c r="C9"/>
  <c r="H8"/>
  <c r="G8"/>
  <c r="I8" i="21" l="1"/>
  <c r="J8" s="1"/>
  <c r="K8" s="1"/>
  <c r="I8" i="20"/>
  <c r="J8" s="1"/>
  <c r="K8" s="1"/>
  <c r="I8" i="24"/>
  <c r="J8" s="1"/>
  <c r="K8" s="1"/>
  <c r="I8" i="23"/>
  <c r="J8" s="1"/>
  <c r="K8" s="1"/>
  <c r="I8" i="22"/>
  <c r="J8" s="1"/>
  <c r="K8" s="1"/>
  <c r="C43" i="12"/>
  <c r="D43" s="1"/>
  <c r="D45" s="1"/>
  <c r="J9" i="25"/>
  <c r="K9" s="1"/>
  <c r="H9" i="24"/>
  <c r="G9"/>
  <c r="H9" i="23"/>
  <c r="G9"/>
  <c r="H9" i="20"/>
  <c r="G9"/>
  <c r="H9" i="21"/>
  <c r="C11" i="22"/>
  <c r="E11"/>
  <c r="G9"/>
  <c r="G9" i="21"/>
  <c r="G10" i="22" s="1"/>
  <c r="D11"/>
  <c r="F11"/>
  <c r="H9"/>
  <c r="I9" i="24" l="1"/>
  <c r="J9" s="1"/>
  <c r="K9" s="1"/>
  <c r="I9" i="22"/>
  <c r="J9" s="1"/>
  <c r="K9" s="1"/>
  <c r="I9" i="23"/>
  <c r="J9" s="1"/>
  <c r="K9" s="1"/>
  <c r="I9" i="20"/>
  <c r="C34" i="12" s="1"/>
  <c r="D34" s="1"/>
  <c r="C37"/>
  <c r="D37" s="1"/>
  <c r="J9" i="20"/>
  <c r="K9" s="1"/>
  <c r="H11" i="22"/>
  <c r="H10"/>
  <c r="I9" i="21"/>
  <c r="G11" i="22"/>
  <c r="C36" i="12" l="1"/>
  <c r="D36" s="1"/>
  <c r="I10" i="22"/>
  <c r="J10" s="1"/>
  <c r="K10" s="1"/>
  <c r="J9" i="21"/>
  <c r="K9" s="1"/>
  <c r="I11" i="22"/>
  <c r="C35" i="12" l="1"/>
  <c r="D35" s="1"/>
  <c r="D38" s="1"/>
  <c r="J11" i="22"/>
  <c r="K11" s="1"/>
  <c r="O9" i="19"/>
  <c r="N9"/>
  <c r="M9"/>
  <c r="L9"/>
  <c r="F9"/>
  <c r="E9"/>
  <c r="D9"/>
  <c r="C9"/>
  <c r="Q8"/>
  <c r="P8"/>
  <c r="H8"/>
  <c r="G8"/>
  <c r="X9" i="18"/>
  <c r="W9"/>
  <c r="V9"/>
  <c r="U9"/>
  <c r="O9"/>
  <c r="N9"/>
  <c r="M9"/>
  <c r="L9"/>
  <c r="F9"/>
  <c r="E9"/>
  <c r="D9"/>
  <c r="C9"/>
  <c r="Z8"/>
  <c r="Y8"/>
  <c r="Q8"/>
  <c r="P8"/>
  <c r="H8"/>
  <c r="G8"/>
  <c r="Q9" i="19" l="1"/>
  <c r="I8"/>
  <c r="J8" s="1"/>
  <c r="K8" s="1"/>
  <c r="AA8" i="18"/>
  <c r="AB8" s="1"/>
  <c r="AC8" s="1"/>
  <c r="R8"/>
  <c r="S8" s="1"/>
  <c r="T8" s="1"/>
  <c r="R8" i="19"/>
  <c r="S8" s="1"/>
  <c r="T8" s="1"/>
  <c r="I8" i="18"/>
  <c r="J8" s="1"/>
  <c r="K8" s="1"/>
  <c r="P9" i="19"/>
  <c r="R9" s="1"/>
  <c r="H9"/>
  <c r="G9"/>
  <c r="Z9" i="18"/>
  <c r="Y9"/>
  <c r="AA9" s="1"/>
  <c r="Q9"/>
  <c r="R9" s="1"/>
  <c r="P9"/>
  <c r="H9"/>
  <c r="G9"/>
  <c r="C28" i="12" l="1"/>
  <c r="D28" s="1"/>
  <c r="S9" i="19"/>
  <c r="T9" s="1"/>
  <c r="I9" i="18"/>
  <c r="C25" i="12"/>
  <c r="D25" s="1"/>
  <c r="S9" i="18"/>
  <c r="T9" s="1"/>
  <c r="C26" i="12"/>
  <c r="D26" s="1"/>
  <c r="AB9" i="18"/>
  <c r="AC9" s="1"/>
  <c r="I9" i="19"/>
  <c r="X9" i="17"/>
  <c r="W9"/>
  <c r="V9"/>
  <c r="U9"/>
  <c r="O9"/>
  <c r="N9"/>
  <c r="M9"/>
  <c r="L9"/>
  <c r="F9"/>
  <c r="E9"/>
  <c r="D9"/>
  <c r="C9"/>
  <c r="Z8"/>
  <c r="Y8"/>
  <c r="Q8"/>
  <c r="P8"/>
  <c r="H8"/>
  <c r="G8"/>
  <c r="O9" i="16"/>
  <c r="N9"/>
  <c r="M9"/>
  <c r="L9"/>
  <c r="F9"/>
  <c r="E9"/>
  <c r="D9"/>
  <c r="C9"/>
  <c r="Q8"/>
  <c r="P8"/>
  <c r="H8"/>
  <c r="G8"/>
  <c r="AA8" i="17" l="1"/>
  <c r="AB8" s="1"/>
  <c r="AC8" s="1"/>
  <c r="I8"/>
  <c r="J8" s="1"/>
  <c r="K8" s="1"/>
  <c r="R8" i="16"/>
  <c r="S8" s="1"/>
  <c r="T8" s="1"/>
  <c r="R8" i="17"/>
  <c r="S8" s="1"/>
  <c r="T8" s="1"/>
  <c r="I8" i="16"/>
  <c r="J8" s="1"/>
  <c r="K8" s="1"/>
  <c r="C27" i="12"/>
  <c r="D27" s="1"/>
  <c r="J9" i="19"/>
  <c r="K9" s="1"/>
  <c r="C24" i="12"/>
  <c r="D24" s="1"/>
  <c r="J9" i="18"/>
  <c r="K9" s="1"/>
  <c r="Z9" i="17"/>
  <c r="Y9"/>
  <c r="AA9" s="1"/>
  <c r="Q9"/>
  <c r="R9" s="1"/>
  <c r="P9"/>
  <c r="H9"/>
  <c r="G9"/>
  <c r="P9" i="16"/>
  <c r="H9"/>
  <c r="G9"/>
  <c r="Q9"/>
  <c r="I9" i="17" l="1"/>
  <c r="J9" s="1"/>
  <c r="K9" s="1"/>
  <c r="D29" i="12"/>
  <c r="E29" s="1"/>
  <c r="C16"/>
  <c r="D16" s="1"/>
  <c r="C17"/>
  <c r="D17" s="1"/>
  <c r="S9" i="17"/>
  <c r="T9" s="1"/>
  <c r="C18" i="12"/>
  <c r="D18" s="1"/>
  <c r="AB9" i="17"/>
  <c r="AC9" s="1"/>
  <c r="I9" i="16"/>
  <c r="R9"/>
  <c r="X10" i="15"/>
  <c r="W10"/>
  <c r="V10"/>
  <c r="U10"/>
  <c r="O10"/>
  <c r="N10"/>
  <c r="M10"/>
  <c r="L10"/>
  <c r="F10"/>
  <c r="E10"/>
  <c r="D10"/>
  <c r="C10"/>
  <c r="Z9"/>
  <c r="Y9"/>
  <c r="Q9"/>
  <c r="P9"/>
  <c r="H9"/>
  <c r="G9"/>
  <c r="AG10" i="14"/>
  <c r="AF10"/>
  <c r="AE10"/>
  <c r="AD10"/>
  <c r="X10"/>
  <c r="W10"/>
  <c r="V10"/>
  <c r="U10"/>
  <c r="O10"/>
  <c r="N10"/>
  <c r="M10"/>
  <c r="L10"/>
  <c r="F10"/>
  <c r="E10"/>
  <c r="D10"/>
  <c r="C10"/>
  <c r="AI9"/>
  <c r="AH9"/>
  <c r="Z9"/>
  <c r="Y9"/>
  <c r="Q9"/>
  <c r="P9"/>
  <c r="H9"/>
  <c r="G9"/>
  <c r="E66" i="12"/>
  <c r="E59"/>
  <c r="E45"/>
  <c r="E38"/>
  <c r="I9" i="14" l="1"/>
  <c r="J9" s="1"/>
  <c r="K9" s="1"/>
  <c r="AA9" i="15"/>
  <c r="AB9" s="1"/>
  <c r="AC9" s="1"/>
  <c r="AA9" i="14"/>
  <c r="AB9" s="1"/>
  <c r="AC9" s="1"/>
  <c r="R9" i="15"/>
  <c r="S9" s="1"/>
  <c r="T9" s="1"/>
  <c r="I9"/>
  <c r="J9" s="1"/>
  <c r="K9" s="1"/>
  <c r="R9" i="14"/>
  <c r="S9" s="1"/>
  <c r="T9" s="1"/>
  <c r="AJ9"/>
  <c r="AK9" s="1"/>
  <c r="AL9" s="1"/>
  <c r="Q10"/>
  <c r="C14" i="12"/>
  <c r="D14" s="1"/>
  <c r="J9" i="16"/>
  <c r="K9" s="1"/>
  <c r="C15" i="12"/>
  <c r="D15" s="1"/>
  <c r="S9" i="16"/>
  <c r="T9" s="1"/>
  <c r="Z10" i="15"/>
  <c r="Y10"/>
  <c r="Q10"/>
  <c r="P10"/>
  <c r="H10"/>
  <c r="I10" s="1"/>
  <c r="G10"/>
  <c r="AI10" i="14"/>
  <c r="AH10"/>
  <c r="Z10"/>
  <c r="Y10"/>
  <c r="P10"/>
  <c r="H10"/>
  <c r="G10"/>
  <c r="R10"/>
  <c r="AJ10"/>
  <c r="AA10" i="15" l="1"/>
  <c r="R10"/>
  <c r="C75" i="12"/>
  <c r="D75" s="1"/>
  <c r="J10" i="15"/>
  <c r="K10" s="1"/>
  <c r="C76" i="12"/>
  <c r="D76" s="1"/>
  <c r="S10" i="15"/>
  <c r="T10" s="1"/>
  <c r="C77" i="12"/>
  <c r="D77" s="1"/>
  <c r="AB10" i="15"/>
  <c r="AC10" s="1"/>
  <c r="I10" i="14"/>
  <c r="C72" i="12"/>
  <c r="D72" s="1"/>
  <c r="S10" i="14"/>
  <c r="T10" s="1"/>
  <c r="AA10"/>
  <c r="C74" i="12"/>
  <c r="D74" s="1"/>
  <c r="AK10" i="14"/>
  <c r="AL10" s="1"/>
  <c r="D19" i="12"/>
  <c r="E19" s="1"/>
  <c r="G9" i="13"/>
  <c r="C71" i="12" l="1"/>
  <c r="D71" s="1"/>
  <c r="J10" i="14"/>
  <c r="K10" s="1"/>
  <c r="C73" i="12"/>
  <c r="D73" s="1"/>
  <c r="AB10" i="14"/>
  <c r="AC10" s="1"/>
  <c r="L10" i="13"/>
  <c r="M10"/>
  <c r="N10"/>
  <c r="O10"/>
  <c r="D78" i="12" l="1"/>
  <c r="E78" s="1"/>
  <c r="H9" i="13"/>
  <c r="I9" l="1"/>
  <c r="J9" s="1"/>
  <c r="K9" s="1"/>
  <c r="Q10" l="1"/>
  <c r="P10"/>
  <c r="F10"/>
  <c r="E10"/>
  <c r="D10"/>
  <c r="C10"/>
  <c r="Q9"/>
  <c r="P9"/>
  <c r="L10" i="11"/>
  <c r="M10"/>
  <c r="N10"/>
  <c r="O10"/>
  <c r="D10"/>
  <c r="E10"/>
  <c r="H10" s="1"/>
  <c r="F10"/>
  <c r="C10"/>
  <c r="P9"/>
  <c r="Q9"/>
  <c r="G9"/>
  <c r="H9"/>
  <c r="G10" l="1"/>
  <c r="R9"/>
  <c r="S9" s="1"/>
  <c r="T9" s="1"/>
  <c r="I9"/>
  <c r="J9" s="1"/>
  <c r="K9" s="1"/>
  <c r="R9" i="13"/>
  <c r="S9" s="1"/>
  <c r="T9" s="1"/>
  <c r="G10"/>
  <c r="H10"/>
  <c r="Q10" i="11"/>
  <c r="P10"/>
  <c r="R10" i="13"/>
  <c r="I10" i="11"/>
  <c r="C8" i="12" l="1"/>
  <c r="D8" s="1"/>
  <c r="S10" i="13"/>
  <c r="T10" s="1"/>
  <c r="C5" i="12"/>
  <c r="D5" s="1"/>
  <c r="J10" i="11"/>
  <c r="K10" s="1"/>
  <c r="I10" i="13"/>
  <c r="R10" i="11"/>
  <c r="C7" i="12" l="1"/>
  <c r="D7" s="1"/>
  <c r="J10" i="13"/>
  <c r="K10" s="1"/>
  <c r="C6" i="12"/>
  <c r="D6" s="1"/>
  <c r="S10" i="11"/>
  <c r="T10" s="1"/>
  <c r="D9" i="12" l="1"/>
  <c r="E9" s="1"/>
  <c r="E79" s="1"/>
  <c r="E80" s="1"/>
  <c r="D79" l="1"/>
  <c r="D80" s="1"/>
</calcChain>
</file>

<file path=xl/sharedStrings.xml><?xml version="1.0" encoding="utf-8"?>
<sst xmlns="http://schemas.openxmlformats.org/spreadsheetml/2006/main" count="728" uniqueCount="185">
  <si>
    <t>№ п/п</t>
  </si>
  <si>
    <t>ИТОГО:</t>
  </si>
  <si>
    <t>АППГ</t>
  </si>
  <si>
    <t>ТП</t>
  </si>
  <si>
    <t>Оценка</t>
  </si>
  <si>
    <t>Доля (%)</t>
  </si>
  <si>
    <t xml:space="preserve">ТП (с начала года) в абсолютном (числовом) значении </t>
  </si>
  <si>
    <t>Расчёт показателя</t>
  </si>
  <si>
    <t>Показатель</t>
  </si>
  <si>
    <t>Рост/снижение (+/-)</t>
  </si>
  <si>
    <t>"эффективно" при положительной оценке/"неэффективно" при отрицательной оценке</t>
  </si>
  <si>
    <t>АППГ (с начала года) в абсолютном (числовом) значении</t>
  </si>
  <si>
    <t>Значение</t>
  </si>
  <si>
    <r>
      <rPr>
        <b/>
        <sz val="12"/>
        <color theme="1"/>
        <rFont val="Times New Roman"/>
        <family val="1"/>
        <charset val="204"/>
      </rPr>
      <t>"положительно"</t>
    </r>
    <r>
      <rPr>
        <sz val="12"/>
        <color theme="1"/>
        <rFont val="Times New Roman"/>
        <family val="1"/>
        <charset val="204"/>
      </rPr>
      <t xml:space="preserve"> при </t>
    </r>
    <r>
      <rPr>
        <b/>
        <sz val="12"/>
        <color theme="1"/>
        <rFont val="Times New Roman"/>
        <family val="1"/>
        <charset val="204"/>
      </rPr>
      <t>росте</t>
    </r>
    <r>
      <rPr>
        <sz val="12"/>
        <color theme="1"/>
        <rFont val="Times New Roman"/>
        <family val="1"/>
        <charset val="204"/>
      </rPr>
      <t xml:space="preserve"> показателя, включая значение "0"/"</t>
    </r>
    <r>
      <rPr>
        <b/>
        <sz val="12"/>
        <color theme="1"/>
        <rFont val="Times New Roman"/>
        <family val="1"/>
        <charset val="204"/>
      </rPr>
      <t>отрицательно</t>
    </r>
    <r>
      <rPr>
        <sz val="12"/>
        <color theme="1"/>
        <rFont val="Times New Roman"/>
        <family val="1"/>
        <charset val="204"/>
      </rPr>
      <t xml:space="preserve">" при </t>
    </r>
    <r>
      <rPr>
        <b/>
        <sz val="12"/>
        <color theme="1"/>
        <rFont val="Times New Roman"/>
        <family val="1"/>
        <charset val="204"/>
      </rPr>
      <t>снижении</t>
    </r>
    <r>
      <rPr>
        <sz val="12"/>
        <color theme="1"/>
        <rFont val="Times New Roman"/>
        <family val="1"/>
        <charset val="204"/>
      </rPr>
      <t xml:space="preserve"> показателя</t>
    </r>
  </si>
  <si>
    <r>
      <rPr>
        <b/>
        <sz val="12"/>
        <color theme="1"/>
        <rFont val="Times New Roman"/>
        <family val="1"/>
        <charset val="204"/>
      </rPr>
      <t>"положительно"</t>
    </r>
    <r>
      <rPr>
        <sz val="12"/>
        <color theme="1"/>
        <rFont val="Times New Roman"/>
        <family val="1"/>
        <charset val="204"/>
      </rPr>
      <t xml:space="preserve"> при </t>
    </r>
    <r>
      <rPr>
        <b/>
        <sz val="12"/>
        <color theme="1"/>
        <rFont val="Times New Roman"/>
        <family val="1"/>
        <charset val="204"/>
      </rPr>
      <t>снижении</t>
    </r>
    <r>
      <rPr>
        <sz val="12"/>
        <color theme="1"/>
        <rFont val="Times New Roman"/>
        <family val="1"/>
        <charset val="204"/>
      </rPr>
      <t xml:space="preserve"> показателя, включая значение "0"/</t>
    </r>
    <r>
      <rPr>
        <b/>
        <sz val="12"/>
        <color theme="1"/>
        <rFont val="Times New Roman"/>
        <family val="1"/>
        <charset val="204"/>
      </rPr>
      <t>"отрицательно"</t>
    </r>
    <r>
      <rPr>
        <sz val="12"/>
        <color theme="1"/>
        <rFont val="Times New Roman"/>
        <family val="1"/>
        <charset val="204"/>
      </rPr>
      <t xml:space="preserve"> при </t>
    </r>
    <r>
      <rPr>
        <b/>
        <sz val="12"/>
        <color theme="1"/>
        <rFont val="Times New Roman"/>
        <family val="1"/>
        <charset val="204"/>
      </rPr>
      <t>росте</t>
    </r>
    <r>
      <rPr>
        <sz val="12"/>
        <color theme="1"/>
        <rFont val="Times New Roman"/>
        <family val="1"/>
        <charset val="204"/>
      </rPr>
      <t xml:space="preserve"> показателя</t>
    </r>
  </si>
  <si>
    <r>
      <rPr>
        <b/>
        <sz val="12"/>
        <color theme="1"/>
        <rFont val="Times New Roman"/>
        <family val="1"/>
        <charset val="204"/>
      </rPr>
      <t>"положительно"</t>
    </r>
    <r>
      <rPr>
        <sz val="12"/>
        <color theme="1"/>
        <rFont val="Times New Roman"/>
        <family val="1"/>
        <charset val="204"/>
      </rPr>
      <t xml:space="preserve"> при </t>
    </r>
    <r>
      <rPr>
        <b/>
        <sz val="12"/>
        <color theme="1"/>
        <rFont val="Times New Roman"/>
        <family val="1"/>
        <charset val="204"/>
      </rPr>
      <t>росте</t>
    </r>
    <r>
      <rPr>
        <sz val="12"/>
        <color theme="1"/>
        <rFont val="Times New Roman"/>
        <family val="1"/>
        <charset val="204"/>
      </rPr>
      <t xml:space="preserve"> показателя, включая значение "0"/</t>
    </r>
    <r>
      <rPr>
        <b/>
        <sz val="12"/>
        <color theme="1"/>
        <rFont val="Times New Roman"/>
        <family val="1"/>
        <charset val="204"/>
      </rPr>
      <t>"отрицательно"</t>
    </r>
    <r>
      <rPr>
        <sz val="12"/>
        <color theme="1"/>
        <rFont val="Times New Roman"/>
        <family val="1"/>
        <charset val="204"/>
      </rPr>
      <t xml:space="preserve"> при </t>
    </r>
    <r>
      <rPr>
        <b/>
        <sz val="12"/>
        <color theme="1"/>
        <rFont val="Times New Roman"/>
        <family val="1"/>
        <charset val="204"/>
      </rPr>
      <t>снижении</t>
    </r>
    <r>
      <rPr>
        <sz val="12"/>
        <color theme="1"/>
        <rFont val="Times New Roman"/>
        <family val="1"/>
        <charset val="204"/>
      </rPr>
      <t xml:space="preserve"> показателя</t>
    </r>
  </si>
  <si>
    <t>Критерий 1. Организация социального сопровождения несовершеннолетних и семей, признанных находящимися в социально опасном положении</t>
  </si>
  <si>
    <r>
      <rPr>
        <b/>
        <sz val="12"/>
        <color theme="1"/>
        <rFont val="Times New Roman"/>
        <family val="1"/>
        <charset val="204"/>
      </rPr>
      <t>Показатель 1.</t>
    </r>
    <r>
      <rPr>
        <sz val="12"/>
        <color theme="1"/>
        <rFont val="Times New Roman"/>
        <family val="1"/>
        <charset val="204"/>
      </rPr>
      <t xml:space="preserve"> Доля семей, имеющих статус находящихся в социально опасном положении и охваченных социальным сопровождением, в общем количестве семей, находящихся в социально опасном положении.</t>
    </r>
  </si>
  <si>
    <t>Состоит на учёте семей СОП</t>
  </si>
  <si>
    <t>Охвачено социальным сопровождением из числа семей СОП</t>
  </si>
  <si>
    <t>Снято с учёта из числа семей СОП</t>
  </si>
  <si>
    <t>Критерий 2. Организация работы по профилактике безнадзорности и социального сиротства</t>
  </si>
  <si>
    <t>Количество возвращённых</t>
  </si>
  <si>
    <r>
      <t xml:space="preserve">Показатель 2. Доля семей, с которых снят статус находящихся в социально опасном положении в связи с положительной динамикой проведения комплексной (межведомственной) индивидуальной профилактической работы, в общем количестве семей, находящихся в социально опасном положении.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</si>
  <si>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r>
      <t xml:space="preserve">Показатель 1. Доля семей, имеющих статус находящихся в социально опасном положении и охваченных социальным сопровождением, в общем количестве семей, находящихся в социально опасном положении.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</si>
  <si>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t>Раздел 1.  Критерии оценки и показатели эффективности деятельности органов управления социальной защитой населения</t>
  </si>
  <si>
    <t>Общее количество безнадзорных и песпризорных, помещённых</t>
  </si>
  <si>
    <r>
      <rPr>
        <b/>
        <sz val="12"/>
        <color theme="1"/>
        <rFont val="Times New Roman"/>
        <family val="1"/>
        <charset val="204"/>
      </rPr>
      <t>Показатель 2.</t>
    </r>
    <r>
      <rPr>
        <sz val="12"/>
        <color theme="1"/>
        <rFont val="Times New Roman"/>
        <family val="1"/>
        <charset val="204"/>
      </rPr>
      <t xml:space="preserve"> Доля несовершеннолетних, совершивших самовольные уходы из организаций социального обслуживания семьи и детей, в общем количестве несовершеннолетних, находящихся в этих организациях.</t>
    </r>
  </si>
  <si>
    <t>Общее количество несовершеннолетних находящихся в организациях</t>
  </si>
  <si>
    <t>Совершивших самовольные уходы из организаций</t>
  </si>
  <si>
    <t xml:space="preserve">Общее количество безнадзорных и песпризорных, помещённых </t>
  </si>
  <si>
    <r>
      <rPr>
        <b/>
        <sz val="12"/>
        <color theme="1"/>
        <rFont val="Times New Roman"/>
        <family val="1"/>
        <charset val="204"/>
      </rPr>
      <t>Показатель 2.</t>
    </r>
    <r>
      <rPr>
        <sz val="12"/>
        <color theme="1"/>
        <rFont val="Times New Roman"/>
        <family val="1"/>
        <charset val="204"/>
      </rPr>
      <t xml:space="preserve"> Доля семей, с которых снят статус находящихся в социально опасном положении в связи с положительной динамикой проведения комплексной (межведомственной) индивидуальной профилактической работы, в общем количестве семей, находящихся в социально опасном положении.
</t>
    </r>
  </si>
  <si>
    <r>
      <rPr>
        <b/>
        <sz val="12"/>
        <color theme="1"/>
        <rFont val="Times New Roman"/>
        <family val="1"/>
        <charset val="204"/>
      </rPr>
      <t xml:space="preserve">Показатель 1. </t>
    </r>
    <r>
      <rPr>
        <sz val="12"/>
        <color theme="1"/>
        <rFont val="Times New Roman"/>
        <family val="1"/>
        <charset val="204"/>
      </rPr>
      <t>Доля несовершеннолетних, возвращенных в семью после проведения индивидуальных профилактических мероприятий, от общего количества безнадзорных и беспризорных, помещенных в организации социального обслуживания семьи и детей.</t>
    </r>
  </si>
  <si>
    <r>
      <t xml:space="preserve">Показатель 1. Доля несовершеннолетних, возвращенных в семью после проведения индивидуальных профилактических мероприятий, от общего количества безнадзорных и беспризорных, помещенных в организации социального обслуживания семьи и детей.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</si>
  <si>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r>
      <t xml:space="preserve">Показатель 2.  Доля несовершеннолетних, совершивших самовольные уходы из организаций социального обслуживания семьи и детей, в общем количестве несовершеннолетних, находящихся в этих организациях.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</si>
  <si>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t>Раздел 2. Критерии оценки и показатели эффективности деятельности органов, осуществляющих управление в сфере образования</t>
  </si>
  <si>
    <t>Критерий 1. Организация работы по обеспечению прав несовершеннолетних в области образования</t>
  </si>
  <si>
    <r>
      <t xml:space="preserve">Показатель 1. Доля несовершеннолетних, систематически пропускающих учебные занятия в образовательных организациях без уважительных причин, от общего числа обучающихся образовательных организаций.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</si>
  <si>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r>
      <t xml:space="preserve">Показатель 2. Доля обучающихся в возрасте от 7 до 18 лет, имеющих статус находящихся в социально опасном положении, охваченных дополнительным образованием в образовательных организациях, в общем количестве обучающихся в возрасте от 7 до 18 лет, находящихся в социально опасном положении.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</si>
  <si>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t>Критерий 2. Организация работы по профилактике правонарушений и антиобщественных действий несовершеннолетних</t>
  </si>
  <si>
    <r>
      <t xml:space="preserve">Показатель 1. Доля обучающихся в возрасте от 7 до 18 лет, совершивших правонарушения и (или) иные антиобщественные  действия, в общем количестве несовершеннолетних обучающихся образовательных организаций в возрасте от 7 до 18 лет.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</si>
  <si>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r>
      <t xml:space="preserve">Показатель 2. Доля несовершеннолетних в возрасте от 7 до 18 лет, совершивших общественно опасные деяния и (или) правонарушения (преступления), прошедших процедуру примирения через службы медиации с завершенным результатом, в общем количестве несовершеннолетних в возрасте от 7 до 18 лет, совершивших общественно опасные деяния и иные правонарушения (преступления).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</si>
  <si>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r>
      <t xml:space="preserve">Показатель 3. Доля воспитанников организаций для детей-сирот и детей, оставшихся без попечения родителей, совершивших самовольные уходы, в общем количестве несовершеннолетних, воспитывающихся в таких организациях.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</si>
  <si>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t>Раздел 3. Критерии оценки и показатели эффективности деятельности органов опеки и попечительства</t>
  </si>
  <si>
    <t>Критерий 1. Работа по сохранению и укреплению кровной семьи несовершеннолетних</t>
  </si>
  <si>
    <r>
      <t xml:space="preserve">Показатель 1. Доля детей-сирот и детей, оставшихся без попечения родителей, устроенных в замещающие семьи, в общем количестве детей-сирот и детей, оставшихся без попечения родителей.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</si>
  <si>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r>
      <t xml:space="preserve">Показатель 2. Доля несовершеннолетних, возвращённых из замещающих семей по причине ненадлежащего исполнения или неисполнения опекунами, приемными родителями или усыновителями обязанностей по воспитанию детей, в общем количестве несовершеннолетних, находящихся на воспитании в замещающих семьях (опекунов, приемных родителей, усыновителей).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</si>
  <si>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r>
      <t xml:space="preserve">Показатель 3.  Доля родителей, восстановленных в родительских правах, в общем количестве родителей, лишённых и (или) ограниченных в родительских правах.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</si>
  <si>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t>Критерий 2. Профилактика правонарушений с участием детей-сирот и детей, оставшихся без попечения родителей</t>
  </si>
  <si>
    <r>
      <t xml:space="preserve">Показатель 1. Доля несовершеннолетних из числа детей-сирот и детей, оставшихся без попечения родителей, воспитывающихся в замещающих семьях, совершивших правонарушения и (или) иные антиобщественные  действия, в общем количестве детей-сирот и детей, оставшихся без попечения родителей, воспитывающихся в замещающих семьях.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</si>
  <si>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r>
      <t xml:space="preserve">Показатель 2.  Доля несовершеннолетних из числа детей-сирот и детей, оставшихся без попечения родителей, пострадавших от противоправных действий опекунов, попечителей (приемных родителей), усыновителей от общего количества несовершеннолетних, проживающих в замещающих семьях.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</si>
  <si>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t>Раздел 4. Критерии оценки и показатели эффективности деятельности органов по делам молодёжи, спорта, культуры и туризма</t>
  </si>
  <si>
    <t>Критерий. Профилактика безнадзорности и правонарушений с участием несовершеннолетних</t>
  </si>
  <si>
    <r>
      <t xml:space="preserve">Показатель 1. Доля несовершеннолетних в возрасте от 14 до 18 лет, имеющих статус находящихся в социально опасном положении, посещающих на постоянной основе клубы и объединения при молодёжных центрах, от общего числа несовершеннолетних от 14 до 18 лет, находящихся в социально опасном положении.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положительно).</t>
    </r>
  </si>
  <si>
    <r>
      <t xml:space="preserve">Показатель 2. Доля несовершеннолетних от 14 до 18 лет, имеющих статус находящихся в социально опасном положении, вовлечённых в организованные молодёжными организациями и объединениями, учреждениями культуры и туризма мероприятия, от общего количества несовершеннолетних участников проводимых мероприятий.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положительно).</t>
    </r>
  </si>
  <si>
    <r>
      <t xml:space="preserve">Показатель 3. Доля несовершеннолетних в возрасте от 7 до 18 лет, посещающих спортивные секции, физкультурно-оздоровительные клубы, совершивших правонарушения и (или) иные антиобщественные  действия, в общем количестве несовершеннолетних в возрасте от 7 до 18 лет, занимающихся в указанных секциях и клубах.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отрицательно).</t>
    </r>
  </si>
  <si>
    <r>
      <t xml:space="preserve">Показатель 4. Доля семей с детьми, принявших участие в культурно-просветительских мероприятиях, от общего количества семей с детьми, проживающих на территории муниципального образования.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положительно).</t>
    </r>
  </si>
  <si>
    <t>Раздел 5. Критерии оценки и показатели эффективности деятельности органов управления здравоохранением</t>
  </si>
  <si>
    <t>Критерий. Организация работы по профилактике безнадзорности, социального сиротства, жестокого обращения с детьми</t>
  </si>
  <si>
    <r>
      <t xml:space="preserve">Показатель 1. Доля несовершеннолетних из семей, имеющих статус находящихся в социально опасном положении, находящихся под динамическим наблюдением в медицинских организациях, от общего количества детей, проживающих в семьях, находящихся в социально опасном положении.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</si>
  <si>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r>
      <t xml:space="preserve">Показатель 2. Доля новорождённых детей, в отношении которых предотвращены отказы от них родителей, от общего числа отказов от новорожденных.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</si>
  <si>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t>Раздел 6. Критерии оценки и показатели эффективности деятельности органов службы занятости</t>
  </si>
  <si>
    <t>Критерий. Организация работы по оказанию содействия в трудоустройстве несовершеннолетних в свободное от учебы время</t>
  </si>
  <si>
    <r>
      <rPr>
        <b/>
        <sz val="12"/>
        <color theme="1"/>
        <rFont val="Times New Roman"/>
        <family val="1"/>
        <charset val="204"/>
      </rPr>
      <t xml:space="preserve">Показатель. </t>
    </r>
    <r>
      <rPr>
        <sz val="12"/>
        <color theme="1"/>
        <rFont val="Times New Roman"/>
        <family val="1"/>
        <charset val="204"/>
      </rPr>
      <t xml:space="preserve"> Доля несовершеннолетних граждан в возрасте от 14 до 18 лет, находящихся в социально опасном положении, временно трудоустроенных в свободное от учёбы время, от общего числа занятых несовершеннолетних граждан в возрасте от 14 до 18 лет, находящихся в социально опасном положении, обратившихся в службу занятости.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</si>
  <si>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t>Раздел 7. Критерии оценки и показатели эффективности деятельности органов внутренних дел</t>
  </si>
  <si>
    <r>
      <t xml:space="preserve">Показатель 1. Доля несовершеннолетних, снятых с профилактического учёта по исправлению, в общем количестве несовершеннолетних, состоящих на профилактическом учёте.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</si>
  <si>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r>
      <t xml:space="preserve">Показатель 2. Доля несовершеннолетних в возрасте от 7 до 17 лет, совершивших преступления и иные правонарушения либо антиобщественные действия в период проведения с ними индивидуальной профилактической работы, от общего числа несовершеннолетних в возрасте от 7 до 17 лет и состоящих на профилактическом учёте.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</si>
  <si>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r>
      <t xml:space="preserve">Показатель 3. Доля родителей, состоящих на профилактическом учёте и совершивших преступления и иные правонарушения в отношении своих несовершеннолетних детей, в общем количестве состоящих на учёте родителей, не исполняющих обязанностей по воспитанию несовершеннолетних детей.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</si>
  <si>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t>Раздел 8. Критерии оценки и показатели эффективности деятельности уголовно-исполнительных инспекций</t>
  </si>
  <si>
    <t>Критерий. Профилактика правонарушений несовершеннолетних и их социально-педагогическая реабилитация</t>
  </si>
  <si>
    <r>
      <t xml:space="preserve">Показатель 1. Доля несовершеннолетних, совершивших в период отбывания наказания преступления и иные правонарушения, от общего числа несовершеннолетних, состоящих на учёте в уголовно-исполнительных инспекциях.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</si>
  <si>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r>
      <t xml:space="preserve">Показатель 2. Доля несовершеннолетних, получивших социально-реабилитационную помощь, из общего числа осуждённых несовершеннолетних, состоящих на учёте в уголовно-исполнительных инспекциях.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</si>
  <si>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t>Раздел 9. Критерии оценки и показатели эффективности деятельности комиссий по делам несовершеннолетних и защите их прав в муниципальных районах и городских округах Красноярского края</t>
  </si>
  <si>
    <t>Критерий 1. Организация комплексной индивидуальной профилактической работы с несовершеннолетними, находящимися в социально опасном положении.</t>
  </si>
  <si>
    <r>
      <rPr>
        <b/>
        <sz val="12"/>
        <color theme="1"/>
        <rFont val="Times New Roman"/>
        <family val="1"/>
        <charset val="204"/>
      </rPr>
      <t xml:space="preserve">Показатель 1. </t>
    </r>
    <r>
      <rPr>
        <sz val="12"/>
        <color theme="1"/>
        <rFont val="Times New Roman"/>
        <family val="1"/>
        <charset val="204"/>
      </rPr>
      <t xml:space="preserve">Показатель 1. Доля несовершеннолетних в возрасте от 0 до 18 лет, с которых снят статус находящихся в социально опасном положении в связи с положительной динамикой проведения комплексной (межведомственной) индивидуальной профилактической работы, от общего числа несовершеннолетних, находящихся в социально опасном положении в возрасте от 0 до 18 лет.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</si>
  <si>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r>
      <rPr>
        <b/>
        <sz val="12"/>
        <color theme="1"/>
        <rFont val="Times New Roman"/>
        <family val="1"/>
        <charset val="204"/>
      </rPr>
      <t>Показатель 2.</t>
    </r>
    <r>
      <rPr>
        <sz val="12"/>
        <color theme="1"/>
        <rFont val="Times New Roman"/>
        <family val="1"/>
        <charset val="204"/>
      </rPr>
      <t xml:space="preserve"> Доля несовершеннолетних в возрасте от 7 до 17 лет, имеющих статус находящихся в социально опасном положении и совершивших преступления и иные правонарушения в период проведения с ними комплексной (межведомственной) индивидуальной профилактической работы, от общего числа несовершеннолетних, находящихся в социально опасном положении в возрасте от 7 до 17 лет.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</si>
  <si>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r>
      <rPr>
        <b/>
        <sz val="12"/>
        <color theme="1"/>
        <rFont val="Times New Roman"/>
        <family val="1"/>
        <charset val="204"/>
      </rPr>
      <t xml:space="preserve">Показатель 3. </t>
    </r>
    <r>
      <rPr>
        <sz val="12"/>
        <color theme="1"/>
        <rFont val="Times New Roman"/>
        <family val="1"/>
        <charset val="204"/>
      </rPr>
      <t xml:space="preserve">Доля несовершеннолетних, находящихся в социально опасном положении, систематически совершающих антиобщественные  действия, в общем количестве несовершеннолетних, находящихся в социально опасном положении.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</si>
  <si>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r>
      <rPr>
        <b/>
        <sz val="12"/>
        <color theme="1"/>
        <rFont val="Times New Roman"/>
        <family val="1"/>
        <charset val="204"/>
      </rPr>
      <t xml:space="preserve">Показатель 4. </t>
    </r>
    <r>
      <rPr>
        <sz val="12"/>
        <color theme="1"/>
        <rFont val="Times New Roman"/>
        <family val="1"/>
        <charset val="204"/>
      </rPr>
      <t xml:space="preserve">Доля несовершеннолетних участников конфликтных ситуаций, прошедших процедуру примирения через службы медиации (в образовательных организациях, организациях социального обслуживания семьи и детей, учреждениях по делам молодежи) с завершенным результатом в общем количестве несовершеннолетних, прошедших процедуру медиации.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</si>
  <si>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t>Критерий 2. Реализация мер по защите прав и законных интересов несовершеннолетних</t>
  </si>
  <si>
    <r>
      <rPr>
        <b/>
        <sz val="12"/>
        <color theme="1"/>
        <rFont val="Times New Roman"/>
        <family val="1"/>
        <charset val="204"/>
      </rPr>
      <t xml:space="preserve">Показатель 1. </t>
    </r>
    <r>
      <rPr>
        <sz val="12"/>
        <color theme="1"/>
        <rFont val="Times New Roman"/>
        <family val="1"/>
        <charset val="204"/>
      </rPr>
      <t xml:space="preserve">Доля несовершеннолетних в возрасте до 14 лет, пострадавших и (или) погибших в результате насилия и (или) жестокого обращения с ними, в общем количестве несовершеннолетних, пострадавших от преступлений в их отношении. </t>
    </r>
    <r>
      <rPr>
        <b/>
        <sz val="12"/>
        <color theme="1"/>
        <rFont val="Times New Roman"/>
        <family val="1"/>
        <charset val="204"/>
      </rPr>
      <t>(рост показателя оценивается отрицательно)</t>
    </r>
  </si>
  <si>
    <r>
      <rPr>
        <b/>
        <sz val="12"/>
        <color theme="1"/>
        <rFont val="Times New Roman"/>
        <family val="1"/>
        <charset val="204"/>
      </rPr>
      <t>Показатель 2.</t>
    </r>
    <r>
      <rPr>
        <sz val="12"/>
        <color theme="1"/>
        <rFont val="Times New Roman"/>
        <family val="1"/>
        <charset val="204"/>
      </rPr>
      <t xml:space="preserve"> Доля несовершеннолетних, достигших 15-летнего возраста, оставивших образовательные организации до получения основного общего образования и устроенных для продолжения обучения либо трудоустроенных, в общем количестве несовершеннолетних, оставивших образовательную организацию по согласованию с комиссией (при наличии согласия родителей и органа местного самоуправления, осуществляющего управление в сфере образования).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</si>
  <si>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r>
      <rPr>
        <b/>
        <sz val="12"/>
        <color theme="1"/>
        <rFont val="Times New Roman"/>
        <family val="1"/>
        <charset val="204"/>
      </rPr>
      <t>Показатель 3.</t>
    </r>
    <r>
      <rPr>
        <sz val="12"/>
        <color theme="1"/>
        <rFont val="Times New Roman"/>
        <family val="1"/>
        <charset val="204"/>
      </rPr>
      <t xml:space="preserve"> Доля несовершеннолетних, имеющих статус находящихся в социально опасном положении и вовлеченных в различные виды оздоровления, отдыха, занятости и досуга, от общего количества несовершеннолетних, находящихся в социально опасном положении. </t>
    </r>
    <r>
      <rPr>
        <b/>
        <sz val="12"/>
        <color theme="1"/>
        <rFont val="Times New Roman"/>
        <family val="1"/>
        <charset val="204"/>
      </rPr>
      <t>(рост показателя оценивается положительно)</t>
    </r>
  </si>
  <si>
    <t>ПОЛОЖИТЕЛЬНО</t>
  </si>
  <si>
    <t>ОТРИЦАТЕЛЬНО</t>
  </si>
  <si>
    <t>ВСЕГО:</t>
  </si>
  <si>
    <r>
      <rPr>
        <b/>
        <sz val="12"/>
        <color theme="1"/>
        <rFont val="Times New Roman"/>
        <family val="1"/>
        <charset val="204"/>
      </rPr>
      <t xml:space="preserve">Показатель 1. </t>
    </r>
    <r>
      <rPr>
        <sz val="12"/>
        <color theme="1"/>
        <rFont val="Times New Roman"/>
        <family val="1"/>
        <charset val="204"/>
      </rPr>
      <t>Доля несовершеннолетних в возрасте от 0 до 18 лет, с которых снят статус находящихся в социально опасном положении в связи с положительной динамикой проведения комплексной (межведомственной) индивидуальной профилактической работы, от общего числа несовершеннолетних, находящихся в социально опасном положении в возрасте от 0 до 18 лет.</t>
    </r>
  </si>
  <si>
    <r>
      <rPr>
        <b/>
        <sz val="12"/>
        <color theme="1"/>
        <rFont val="Times New Roman"/>
        <family val="1"/>
        <charset val="204"/>
      </rPr>
      <t>Показатель  2.</t>
    </r>
    <r>
      <rPr>
        <sz val="12"/>
        <color theme="1"/>
        <rFont val="Times New Roman"/>
        <family val="1"/>
        <charset val="204"/>
      </rPr>
      <t xml:space="preserve"> Доля несовершеннолетних в возрасте от 7 до 17 лет, имеющих статус находящихся в социально опасном положении и совершивших преступления и иные правонарушения в период проведения с ними комплексной (межведомственной) индивидуальной профилактической работы, от общего числа несовершеннолетних, находящихся в социально опасном положении в возрасте от 7 до 17 лет.</t>
    </r>
  </si>
  <si>
    <r>
      <rPr>
        <b/>
        <sz val="12"/>
        <color theme="1"/>
        <rFont val="Times New Roman"/>
        <family val="1"/>
        <charset val="204"/>
      </rPr>
      <t>Показатель 3.</t>
    </r>
    <r>
      <rPr>
        <sz val="12"/>
        <color theme="1"/>
        <rFont val="Times New Roman"/>
        <family val="1"/>
        <charset val="204"/>
      </rPr>
      <t xml:space="preserve"> Доля несовершеннолетних, находящихся в социально опасном положении, систематически совершающих антиобщественные  действия, в общем количестве несовершеннолетних, находящихся в социально опасном положении.</t>
    </r>
  </si>
  <si>
    <r>
      <rPr>
        <b/>
        <sz val="12"/>
        <color theme="1"/>
        <rFont val="Times New Roman"/>
        <family val="1"/>
        <charset val="204"/>
      </rPr>
      <t>Показатель 4.</t>
    </r>
    <r>
      <rPr>
        <sz val="12"/>
        <color theme="1"/>
        <rFont val="Times New Roman"/>
        <family val="1"/>
        <charset val="204"/>
      </rPr>
      <t xml:space="preserve"> Доля несовершеннолетних участников конфликтных ситуаций, прошедших процедуру примирения через службы медиации (в образовательных организациях, организациях социального обслуживания семьи и детей, учреждениях по делам молодежи) с завершенным результатом в общем количестве несовершеннолетних, прошедших процедуру медиации.</t>
    </r>
  </si>
  <si>
    <t>Состоит на учёте</t>
  </si>
  <si>
    <t>Снято с учёта</t>
  </si>
  <si>
    <t>Совершили преступления и иные правонарушения</t>
  </si>
  <si>
    <t>Общее количество, находящихся в СОП</t>
  </si>
  <si>
    <t>Систиматически совершающие антиобщественные действия</t>
  </si>
  <si>
    <t>Общее количество,  прошедших процедуру медиации</t>
  </si>
  <si>
    <t>Участников конфликтных ситуаций, прошедших процедуру примирения через службы медиации с завершенным результатом</t>
  </si>
  <si>
    <r>
      <rPr>
        <b/>
        <sz val="12"/>
        <color theme="1"/>
        <rFont val="Times New Roman"/>
        <family val="1"/>
        <charset val="204"/>
      </rPr>
      <t xml:space="preserve">Показатель 1. </t>
    </r>
    <r>
      <rPr>
        <sz val="12"/>
        <color theme="1"/>
        <rFont val="Times New Roman"/>
        <family val="1"/>
        <charset val="204"/>
      </rPr>
      <t>Доля несовершеннолетних в возрасте до 14 лет, пострадавших и (или) погибших в результате насилия и (или) жестокого обращения с ними, в общем количестве несовершеннолетних, пострадавших от преступлений в их отношении.</t>
    </r>
  </si>
  <si>
    <r>
      <rPr>
        <b/>
        <sz val="12"/>
        <color theme="1"/>
        <rFont val="Times New Roman"/>
        <family val="1"/>
        <charset val="204"/>
      </rPr>
      <t>Показатель 2.</t>
    </r>
    <r>
      <rPr>
        <sz val="12"/>
        <color theme="1"/>
        <rFont val="Times New Roman"/>
        <family val="1"/>
        <charset val="204"/>
      </rPr>
      <t xml:space="preserve"> Доля несовершеннолетних, достигших 15-летнего возраста, оставивших образовательные организации до получения основного общего образования и устроенных для продолжения обучения либо трудоустроенных, в общем количестве несовершеннолетних, оставивших образовательную организацию по согласованию с комиссией (при наличии согласия родителей и органа местного самоуправления, осуществляющего управление в сфере образования)</t>
    </r>
  </si>
  <si>
    <r>
      <rPr>
        <b/>
        <sz val="12"/>
        <color theme="1"/>
        <rFont val="Times New Roman"/>
        <family val="1"/>
        <charset val="204"/>
      </rPr>
      <t>Показатель 3.</t>
    </r>
    <r>
      <rPr>
        <sz val="12"/>
        <color theme="1"/>
        <rFont val="Times New Roman"/>
        <family val="1"/>
        <charset val="204"/>
      </rPr>
      <t xml:space="preserve"> Доля несовершеннолетних, имеющих статус находящихся в социально опасном положении и вовлеченных в различные виды оздоровления, отдыха, занятости и досуга, от общего количества несовершеннолетних, находящихся в социально опасном положении.</t>
    </r>
  </si>
  <si>
    <t>Пострадавших 
и (или) погибших в результате насилия и (или) жестокого обращения</t>
  </si>
  <si>
    <t>Общее количество несовершеннолетних, пострадавших от преступлений в их отношении</t>
  </si>
  <si>
    <t>Общее количество оставивших образовательную организацию</t>
  </si>
  <si>
    <r>
      <t xml:space="preserve">Оставившие образовательную организацию и </t>
    </r>
    <r>
      <rPr>
        <b/>
        <sz val="12"/>
        <color theme="1"/>
        <rFont val="Times New Roman"/>
        <family val="1"/>
        <charset val="204"/>
      </rPr>
      <t>устроенные</t>
    </r>
  </si>
  <si>
    <t>Вовлечённые из числа СОП</t>
  </si>
  <si>
    <t>Состоящих на учёте СОП</t>
  </si>
  <si>
    <t>Организация работы по обеспечению прав несовершеннолетних в области образования</t>
  </si>
  <si>
    <r>
      <rPr>
        <b/>
        <sz val="12"/>
        <color theme="1"/>
        <rFont val="Times New Roman"/>
        <family val="1"/>
        <charset val="204"/>
      </rPr>
      <t>Показатель 1.</t>
    </r>
    <r>
      <rPr>
        <sz val="12"/>
        <color theme="1"/>
        <rFont val="Times New Roman"/>
        <family val="1"/>
        <charset val="204"/>
      </rPr>
      <t xml:space="preserve"> Доля несовершеннолетних, систематически пропускающих учебные занятия в образовательных организациях без уважительных причин, от общего числа обучающихся образовательных организаций.</t>
    </r>
  </si>
  <si>
    <r>
      <rPr>
        <b/>
        <sz val="12"/>
        <color theme="1"/>
        <rFont val="Times New Roman"/>
        <family val="1"/>
        <charset val="204"/>
      </rPr>
      <t>Показатель 2.</t>
    </r>
    <r>
      <rPr>
        <sz val="12"/>
        <color theme="1"/>
        <rFont val="Times New Roman"/>
        <family val="1"/>
        <charset val="204"/>
      </rPr>
      <t xml:space="preserve"> Доля обучающихся в возрасте от 7 до 18 лет, имеющих статус находящихся в социально опасном положении, охваченных дополнительным образованием в образовательных организациях, в общем количестве обучающихся в возрасте от 7 до 18 лет, находящихся в социально опасном положении.</t>
    </r>
  </si>
  <si>
    <t xml:space="preserve">Общее число обучающихся </t>
  </si>
  <si>
    <t>Систематически пропускающие учебные занятия без уважительных причин</t>
  </si>
  <si>
    <t>Общее количество обучающихся из числа СОП</t>
  </si>
  <si>
    <t xml:space="preserve">Охваченных дополнительным образованием из числа СОП </t>
  </si>
  <si>
    <t>Критерий 2. Организация работы по профилактике безнадзорности, правонарушений и антиобщественных действий несовершеннолетних</t>
  </si>
  <si>
    <r>
      <rPr>
        <b/>
        <sz val="12"/>
        <color theme="1"/>
        <rFont val="Times New Roman"/>
        <family val="1"/>
        <charset val="204"/>
      </rPr>
      <t>Показатель 1.</t>
    </r>
    <r>
      <rPr>
        <sz val="12"/>
        <color theme="1"/>
        <rFont val="Times New Roman"/>
        <family val="1"/>
        <charset val="204"/>
      </rPr>
      <t xml:space="preserve"> Доля обучающихся в возрасте от 7 до 18 лет, совершивших правонарушения и (или) иные антиобщественные  действия, в общем количестве несовершеннолетних обучающихся образовательных организаций в возрасте от 7 до 18 лет.</t>
    </r>
  </si>
  <si>
    <r>
      <rPr>
        <b/>
        <sz val="12"/>
        <color theme="1"/>
        <rFont val="Times New Roman"/>
        <family val="1"/>
        <charset val="204"/>
      </rPr>
      <t>Показатель 2</t>
    </r>
    <r>
      <rPr>
        <sz val="12"/>
        <color theme="1"/>
        <rFont val="Times New Roman"/>
        <family val="1"/>
        <charset val="204"/>
      </rPr>
      <t>. Доля несовершеннолетних в возрасте от 7 до 18 лет, совершивших общественно опасные деяния и (или) правонарушения (преступления), прошедших процедуру примирения через службы медиации с завершенным результатом, в общем количестве несовершеннолетних в возрасте от 7 до 18 лет, совершивших общественно опасные деяния и иные правонарушения (преступления).</t>
    </r>
  </si>
  <si>
    <r>
      <rPr>
        <b/>
        <sz val="12"/>
        <color theme="1"/>
        <rFont val="Times New Roman"/>
        <family val="1"/>
        <charset val="204"/>
      </rPr>
      <t>Показатель 3</t>
    </r>
    <r>
      <rPr>
        <sz val="12"/>
        <color theme="1"/>
        <rFont val="Times New Roman"/>
        <family val="1"/>
        <charset val="204"/>
      </rPr>
      <t>. Доля воспитанников организаций для детей-сирот и детей, оставшихся без попечения родителей, совершивших самовольные уходы, в общем количестве несовершеннолетних, воспитывающихся в таких организациях.</t>
    </r>
  </si>
  <si>
    <t>Совершивших правонарушения  и (или) иные антиобщественные  действия</t>
  </si>
  <si>
    <t>Общее количество обучающихся</t>
  </si>
  <si>
    <t>Общее количество  совершивших ООД и иные правонарушения</t>
  </si>
  <si>
    <t>Количество прошедших процедуру примирения</t>
  </si>
  <si>
    <t>Общее количество  воспитывающихся</t>
  </si>
  <si>
    <t>Совершивших самовольные уходы</t>
  </si>
  <si>
    <r>
      <rPr>
        <b/>
        <sz val="12"/>
        <color theme="1"/>
        <rFont val="Times New Roman"/>
        <family val="1"/>
        <charset val="204"/>
      </rPr>
      <t>Показатель 1.</t>
    </r>
    <r>
      <rPr>
        <sz val="12"/>
        <color theme="1"/>
        <rFont val="Times New Roman"/>
        <family val="1"/>
        <charset val="204"/>
      </rPr>
      <t xml:space="preserve"> Доля детей-сирот и детей, оставшихся без попечения родителей, устроенных в замещающие семьи, в общем количестве детей-сирот и детей, оставшихся без попечения родителей.</t>
    </r>
  </si>
  <si>
    <r>
      <rPr>
        <b/>
        <sz val="12"/>
        <color theme="1"/>
        <rFont val="Times New Roman"/>
        <family val="1"/>
        <charset val="204"/>
      </rPr>
      <t xml:space="preserve">Показатель 2. </t>
    </r>
    <r>
      <rPr>
        <sz val="12"/>
        <color theme="1"/>
        <rFont val="Times New Roman"/>
        <family val="1"/>
        <charset val="204"/>
      </rPr>
      <t>Доля несовершеннолетних, возвращённых из замещающих семей по причине ненадлежащего исполнения или неисполнения опекунами, приемными родителями или усыновителями обязанностей по воспитанию детей, в общем количестве несовершеннолетних, находящихся на воспитании в замещающих семьях (опекунов, приемных родителей, усыновителей).</t>
    </r>
  </si>
  <si>
    <r>
      <rPr>
        <b/>
        <sz val="12"/>
        <color theme="1"/>
        <rFont val="Times New Roman"/>
        <family val="1"/>
        <charset val="204"/>
      </rPr>
      <t>Показатель 3.</t>
    </r>
    <r>
      <rPr>
        <sz val="12"/>
        <color theme="1"/>
        <rFont val="Times New Roman"/>
        <family val="1"/>
        <charset val="204"/>
      </rPr>
      <t xml:space="preserve"> Доля родителей, восстановленных в родительских правах, в общем количестве родителей, лишённых и (или) ограниченных в родительских правах.</t>
    </r>
  </si>
  <si>
    <t>Устроенных в замещающие семьи</t>
  </si>
  <si>
    <t>Общее количество</t>
  </si>
  <si>
    <t>Общее количество, находящихся в замещающих семьях</t>
  </si>
  <si>
    <t>Возвращённых из замещающих семей</t>
  </si>
  <si>
    <t>Количество восстановленных</t>
  </si>
  <si>
    <t>Общее количество лишённых и (или) ограниченных</t>
  </si>
  <si>
    <r>
      <rPr>
        <b/>
        <sz val="12"/>
        <color theme="1"/>
        <rFont val="Times New Roman"/>
        <family val="1"/>
        <charset val="204"/>
      </rPr>
      <t xml:space="preserve">Показатель 1. </t>
    </r>
    <r>
      <rPr>
        <sz val="12"/>
        <color theme="1"/>
        <rFont val="Times New Roman"/>
        <family val="1"/>
        <charset val="204"/>
      </rPr>
      <t>Доля несовершеннолетних из числа детей-сирот и детей, оставшихся без попечения родителей, воспитывающихся в замещающих семьях, совершивших правонарушения и (или) иные антиобщественные  действия, в общем количестве детей-сирот и детей, оставшихся без попечения родителей, воспитывающихся в замещающих семьях.</t>
    </r>
  </si>
  <si>
    <r>
      <rPr>
        <b/>
        <sz val="12"/>
        <color theme="1"/>
        <rFont val="Times New Roman"/>
        <family val="1"/>
        <charset val="204"/>
      </rPr>
      <t>Показатель 2.</t>
    </r>
    <r>
      <rPr>
        <sz val="12"/>
        <color theme="1"/>
        <rFont val="Times New Roman"/>
        <family val="1"/>
        <charset val="204"/>
      </rPr>
      <t xml:space="preserve"> Доля несовершеннолетних из числа детей-сирот и детей, оставшихся без попечения родителей, пострадавших от противоправных действий опекунов, попечителей (приемных родителей), усыновителей от общего количества несовершеннолетних, проживающих в замещающих семьях.</t>
    </r>
  </si>
  <si>
    <t>Совершивших правонарушения и (или) иные антиобщественные действия</t>
  </si>
  <si>
    <t>Общее количество детей-сирот и детей, оставшихся без попечения родителей</t>
  </si>
  <si>
    <t>Общее количество проживающих в замещающих семьях</t>
  </si>
  <si>
    <t>Пострадавших от противоправных действий</t>
  </si>
  <si>
    <r>
      <rPr>
        <b/>
        <sz val="12"/>
        <color theme="1"/>
        <rFont val="Times New Roman"/>
        <family val="1"/>
        <charset val="204"/>
      </rPr>
      <t>Показатель 1.</t>
    </r>
    <r>
      <rPr>
        <sz val="12"/>
        <color theme="1"/>
        <rFont val="Times New Roman"/>
        <family val="1"/>
        <charset val="204"/>
      </rPr>
      <t xml:space="preserve"> Доля несовершеннолетних в возрасте от 14 до 18 лет, имеющих статус находящихся в социально опасном положении, посещающих на постоянной основе клубы и объединения при молодёжных центрах, от общего числа несовершеннолетних от 14 до 18 лет, находящихся в социально опасном положении.</t>
    </r>
  </si>
  <si>
    <t>Посещающие на постоянной основе клубы из числа СОП</t>
  </si>
  <si>
    <t>Общее число несовершеннолетних СОП</t>
  </si>
  <si>
    <r>
      <rPr>
        <b/>
        <sz val="12"/>
        <color theme="1"/>
        <rFont val="Times New Roman"/>
        <family val="1"/>
        <charset val="204"/>
      </rPr>
      <t xml:space="preserve">Показатель 2. </t>
    </r>
    <r>
      <rPr>
        <sz val="12"/>
        <color theme="1"/>
        <rFont val="Times New Roman"/>
        <family val="1"/>
        <charset val="204"/>
      </rPr>
      <t>Доля несовершеннолетних от 14 до 18 лет, имеющих статус находящихся в социально опасном положении, вовлечённых в организованные молодёжными организациями и объединениями, учреждениями культуры и туризма мероприятия, от общего количества несовершеннолетних участников проводимых мероприятий.</t>
    </r>
  </si>
  <si>
    <r>
      <t xml:space="preserve">Вовлечённые в организованные </t>
    </r>
    <r>
      <rPr>
        <b/>
        <sz val="12"/>
        <color theme="1"/>
        <rFont val="Times New Roman"/>
        <family val="1"/>
        <charset val="204"/>
      </rPr>
      <t>модлжёжными</t>
    </r>
    <r>
      <rPr>
        <sz val="12"/>
        <color theme="1"/>
        <rFont val="Times New Roman"/>
        <family val="1"/>
        <charset val="204"/>
      </rPr>
      <t xml:space="preserve"> организациями из числа СОП</t>
    </r>
  </si>
  <si>
    <t>Общее количество участников</t>
  </si>
  <si>
    <r>
      <t xml:space="preserve">Показатель 2. </t>
    </r>
    <r>
      <rPr>
        <sz val="12"/>
        <color theme="1"/>
        <rFont val="Times New Roman"/>
        <family val="1"/>
        <charset val="204"/>
      </rPr>
      <t>Доля несовершеннолетних от 14 до 18 лет, имеющих статус находящихся в социально опасном положении, вовлечённых в организованные молодёжными организациями и объединениями, учреждениями культуры и туризма мероприятия, от общего количества несовершеннолетних участников проводимых мероприятий.</t>
    </r>
  </si>
  <si>
    <r>
      <t xml:space="preserve">Вовлечённые в организованные </t>
    </r>
    <r>
      <rPr>
        <b/>
        <sz val="12"/>
        <color theme="1"/>
        <rFont val="Times New Roman"/>
        <family val="1"/>
        <charset val="204"/>
      </rPr>
      <t>учреждениями культуры и туризма</t>
    </r>
    <r>
      <rPr>
        <sz val="12"/>
        <color theme="1"/>
        <rFont val="Times New Roman"/>
        <family val="1"/>
        <charset val="204"/>
      </rPr>
      <t xml:space="preserve"> организациями из числа СОП</t>
    </r>
  </si>
  <si>
    <t>ИТОГО КУЛЬТУРА:</t>
  </si>
  <si>
    <t>ИТОГО МОЛОДЁЖ:</t>
  </si>
  <si>
    <t>СВОД ПО ПОКАЗАТЕЛЮ:</t>
  </si>
  <si>
    <r>
      <rPr>
        <b/>
        <sz val="12"/>
        <color theme="1"/>
        <rFont val="Times New Roman"/>
        <family val="1"/>
        <charset val="204"/>
      </rPr>
      <t xml:space="preserve">Показатель 3. </t>
    </r>
    <r>
      <rPr>
        <sz val="12"/>
        <color theme="1"/>
        <rFont val="Times New Roman"/>
        <family val="1"/>
        <charset val="204"/>
      </rPr>
      <t>Доля несовершеннолетних в возрасте от 7 до 18 лет, посещающих спортивные секции, физкультурно-оздоровительные клубы, совершивших правонарушения и (или) иные антиобщественные  действия, в общем количестве несовершеннолетних в возрасте от 7 до 18 лет, занимающихся в указанных секциях и клубах.</t>
    </r>
  </si>
  <si>
    <t>Количество посещающих 
и совершивших правонарушения и (или) иные антиобщественные  действия</t>
  </si>
  <si>
    <t>Общее количество занимающихся</t>
  </si>
  <si>
    <r>
      <rPr>
        <b/>
        <sz val="12"/>
        <color theme="1"/>
        <rFont val="Times New Roman"/>
        <family val="1"/>
        <charset val="204"/>
      </rPr>
      <t xml:space="preserve">Показатель 4. </t>
    </r>
    <r>
      <rPr>
        <sz val="12"/>
        <color theme="1"/>
        <rFont val="Times New Roman"/>
        <family val="1"/>
        <charset val="204"/>
      </rPr>
      <t>Доля семей с детьми, принявших участие в культурно-просветительских мероприятиях, от общего количества семей с детьми, проживающих на территории муниципального образования.</t>
    </r>
  </si>
  <si>
    <t>Семей с детьми принявших участие в культурно-просветительских мероприятиях</t>
  </si>
  <si>
    <t>Общее количество семей с детьми</t>
  </si>
  <si>
    <r>
      <rPr>
        <b/>
        <sz val="12"/>
        <color theme="1"/>
        <rFont val="Times New Roman"/>
        <family val="1"/>
        <charset val="204"/>
      </rPr>
      <t>Показатель 1.</t>
    </r>
    <r>
      <rPr>
        <sz val="12"/>
        <color theme="1"/>
        <rFont val="Times New Roman"/>
        <family val="1"/>
        <charset val="204"/>
      </rPr>
      <t xml:space="preserve"> Доля несовершеннолетних из семей, имеющих статус находящихся в социально опасном положении, находящихся под динамическим наблюдением в медицинских организациях, от общего количества детей, проживающих в семьях, находящихся в социально опасном положении.</t>
    </r>
  </si>
  <si>
    <r>
      <rPr>
        <b/>
        <sz val="12"/>
        <color theme="1"/>
        <rFont val="Times New Roman"/>
        <family val="1"/>
        <charset val="204"/>
      </rPr>
      <t xml:space="preserve">Показатель 2. </t>
    </r>
    <r>
      <rPr>
        <sz val="12"/>
        <color theme="1"/>
        <rFont val="Times New Roman"/>
        <family val="1"/>
        <charset val="204"/>
      </rPr>
      <t>Доля новорождённых детей, в отношении которых предотвращены отказы от них родителей, от общего числа отказов от новорожденных.</t>
    </r>
  </si>
  <si>
    <t>Общее количество проживающих в семьях, находящихся в СОП</t>
  </si>
  <si>
    <t>Находящихся под динамическим наблюдением из числа СОП</t>
  </si>
  <si>
    <t>Общее число отказов от новорожденных</t>
  </si>
  <si>
    <t>Предотваращено отказов от новорождённых</t>
  </si>
  <si>
    <r>
      <t xml:space="preserve">Показатель. </t>
    </r>
    <r>
      <rPr>
        <sz val="12"/>
        <color theme="1"/>
        <rFont val="Times New Roman"/>
        <family val="1"/>
        <charset val="204"/>
      </rPr>
      <t>Доля несовершеннолетних граждан в возрасте от 14 до 18 лет, находящихся в социально опасном положении, временно трудоустроенных в свободное от учёбы время, от общего числа занятых несовершеннолетних граждан в возрасте от 14 до 18 лет, находящихся в социально опасном положении, обратившихся в службу занятости.</t>
    </r>
  </si>
  <si>
    <t>Общее число занятых СОП, обратившихся в службу занятости</t>
  </si>
  <si>
    <t>Временно трудоустроенных в свободное от учёбы время из числа СОП</t>
  </si>
  <si>
    <r>
      <rPr>
        <b/>
        <sz val="12"/>
        <color theme="1"/>
        <rFont val="Times New Roman"/>
        <family val="1"/>
        <charset val="204"/>
      </rPr>
      <t xml:space="preserve">Показатель 1. </t>
    </r>
    <r>
      <rPr>
        <sz val="12"/>
        <color theme="1"/>
        <rFont val="Times New Roman"/>
        <family val="1"/>
        <charset val="204"/>
      </rPr>
      <t>Доля несовершеннолетних, снятых с профилактического учёта по исправлению, в общем количестве несовершеннолетних, состоящих на профилактическом учёте.</t>
    </r>
  </si>
  <si>
    <r>
      <rPr>
        <b/>
        <sz val="12"/>
        <color theme="1"/>
        <rFont val="Times New Roman"/>
        <family val="1"/>
        <charset val="204"/>
      </rPr>
      <t xml:space="preserve">Показатель 2. </t>
    </r>
    <r>
      <rPr>
        <sz val="12"/>
        <color theme="1"/>
        <rFont val="Times New Roman"/>
        <family val="1"/>
        <charset val="204"/>
      </rPr>
      <t>Доля несовершеннолетних в возрасте от 7 до 17 лет, совершивших преступления и иные правонарушения либо антиобщественные действия в период проведения с ними индивидуальной профилактической работы, от общего числа несовершеннолетних в возрасте от 7 до 17 лет и состоящих на профилактическом учёте.</t>
    </r>
  </si>
  <si>
    <r>
      <rPr>
        <b/>
        <sz val="12"/>
        <color theme="1"/>
        <rFont val="Times New Roman"/>
        <family val="1"/>
        <charset val="204"/>
      </rPr>
      <t xml:space="preserve">Показатель 3. </t>
    </r>
    <r>
      <rPr>
        <sz val="12"/>
        <color theme="1"/>
        <rFont val="Times New Roman"/>
        <family val="1"/>
        <charset val="204"/>
      </rPr>
      <t>Доля родителей, состоящих на профилактическом учёте и совершивших преступления и иные правонарушения в отношении своих несовершеннолетних детей, в общем количестве состоящих на учёте родителей, не исполняющих обязанностей по воспитанию несовершеннолетних детей.</t>
    </r>
  </si>
  <si>
    <t>Снятых с профилактического учёта по исправлению</t>
  </si>
  <si>
    <t>Общее количество состоящих на профилактическом учёте</t>
  </si>
  <si>
    <t>Совершивших преступления и иные правонарушения либо антиобщественные действия</t>
  </si>
  <si>
    <t>Родителей состоящих на профилактическом учёте и совершивших преступления и иные правонарушения в отношении своих несовершеннолетних детей</t>
  </si>
  <si>
    <t>Общее количество состоящих на  учёте родителей, не исполняющих обязанностей по воспитанию несовершеннолетних детей</t>
  </si>
  <si>
    <r>
      <rPr>
        <b/>
        <sz val="12"/>
        <color theme="1"/>
        <rFont val="Times New Roman"/>
        <family val="1"/>
        <charset val="204"/>
      </rPr>
      <t xml:space="preserve">Показатель 1. </t>
    </r>
    <r>
      <rPr>
        <sz val="12"/>
        <color theme="1"/>
        <rFont val="Times New Roman"/>
        <family val="1"/>
        <charset val="204"/>
      </rPr>
      <t>Доля несовершеннолетних, совершивших в период отбывания наказания преступления и иные правонарушения, от общего числа несовершеннолетних, состоящих на учёте в уголовно-исполнительных инспекциях.</t>
    </r>
  </si>
  <si>
    <t>Показатель 2. Доля несовершеннолетних, получивших социально-реабилитационную помощь, из общего числа осуждённых несовершеннолетних, состоящих на учёте в уголовно-исполнительных инспекциях.</t>
  </si>
  <si>
    <r>
      <t xml:space="preserve">"положительно" </t>
    </r>
    <r>
      <rPr>
        <sz val="12"/>
        <color theme="1"/>
        <rFont val="Times New Roman"/>
        <family val="1"/>
        <charset val="204"/>
      </rPr>
      <t>при</t>
    </r>
    <r>
      <rPr>
        <b/>
        <sz val="12"/>
        <color theme="1"/>
        <rFont val="Times New Roman"/>
        <family val="1"/>
        <charset val="204"/>
      </rPr>
      <t xml:space="preserve"> росте </t>
    </r>
    <r>
      <rPr>
        <sz val="12"/>
        <color theme="1"/>
        <rFont val="Times New Roman"/>
        <family val="1"/>
        <charset val="204"/>
      </rPr>
      <t>показателя, включая значение "0"/</t>
    </r>
    <r>
      <rPr>
        <b/>
        <sz val="12"/>
        <color theme="1"/>
        <rFont val="Times New Roman"/>
        <family val="1"/>
        <charset val="204"/>
      </rPr>
      <t xml:space="preserve">"отрицательно" </t>
    </r>
    <r>
      <rPr>
        <sz val="12"/>
        <color theme="1"/>
        <rFont val="Times New Roman"/>
        <family val="1"/>
        <charset val="204"/>
      </rPr>
      <t>при</t>
    </r>
    <r>
      <rPr>
        <b/>
        <sz val="12"/>
        <color theme="1"/>
        <rFont val="Times New Roman"/>
        <family val="1"/>
        <charset val="204"/>
      </rPr>
      <t xml:space="preserve"> снижении </t>
    </r>
    <r>
      <rPr>
        <sz val="12"/>
        <color theme="1"/>
        <rFont val="Times New Roman"/>
        <family val="1"/>
        <charset val="204"/>
      </rPr>
      <t>показателя</t>
    </r>
  </si>
  <si>
    <t xml:space="preserve"> Совершивших в период отбывания наказания преступления и иные  правонарушения</t>
  </si>
  <si>
    <t>Общее число несовершеннолетних, состоящих на учёте в уголовно-исполнительных инспекциях</t>
  </si>
  <si>
    <t>Общее осуждённых несовершеннолетних, состоящих на учёте в уголовно-исполнительных инспекциях</t>
  </si>
  <si>
    <t>Получивших социально-реабилитационную помощь</t>
  </si>
  <si>
    <t>ПРОЦЕНТ:</t>
  </si>
  <si>
    <t>Оценка эффективности деятельности органов и учреждений в сфере профилактики безнадзорности и правонарушений несовершеннолетних __________________________________________________ (наименование муниципального района, городского округа, района в городе)</t>
  </si>
  <si>
    <t>ЗАТО Железногорск</t>
  </si>
  <si>
    <t>ЗАТО Желеногорск</t>
  </si>
  <si>
    <t>* В 2015 и 2016 году в ЗАТО г.Железногорск не ведется статистика по количеству семей с детьми, проживающих на территории города</t>
  </si>
  <si>
    <t>нет сведений *</t>
  </si>
  <si>
    <t>нет сведений*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</si>
</sst>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3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5" fontId="7" fillId="0" borderId="0"/>
  </cellStyleXfs>
  <cellXfs count="150">
    <xf numFmtId="0" fontId="0" fillId="0" borderId="0" xfId="0"/>
    <xf numFmtId="49" fontId="1" fillId="0" borderId="2" xfId="0" applyNumberFormat="1" applyFont="1" applyBorder="1" applyProtection="1"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2" fillId="0" borderId="16" xfId="0" applyNumberFormat="1" applyFont="1" applyFill="1" applyBorder="1" applyAlignment="1" applyProtection="1">
      <alignment horizontal="left" wrapText="1" indent="2"/>
      <protection locked="0"/>
    </xf>
    <xf numFmtId="49" fontId="2" fillId="0" borderId="11" xfId="0" applyNumberFormat="1" applyFont="1" applyBorder="1" applyProtection="1"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Protection="1"/>
    <xf numFmtId="49" fontId="0" fillId="0" borderId="0" xfId="0" applyNumberForma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64" fontId="2" fillId="2" borderId="6" xfId="0" applyNumberFormat="1" applyFont="1" applyFill="1" applyBorder="1" applyAlignment="1" applyProtection="1">
      <alignment horizontal="center" vertical="center" wrapText="1"/>
    </xf>
    <xf numFmtId="164" fontId="2" fillId="2" borderId="6" xfId="0" applyNumberFormat="1" applyFont="1" applyFill="1" applyBorder="1" applyProtection="1"/>
    <xf numFmtId="164" fontId="2" fillId="6" borderId="22" xfId="0" applyNumberFormat="1" applyFont="1" applyFill="1" applyBorder="1" applyAlignment="1" applyProtection="1">
      <alignment horizontal="center" vertical="center" wrapText="1"/>
    </xf>
    <xf numFmtId="164" fontId="2" fillId="6" borderId="22" xfId="0" applyNumberFormat="1" applyFont="1" applyFill="1" applyBorder="1" applyProtection="1"/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3" fontId="2" fillId="6" borderId="21" xfId="0" applyNumberFormat="1" applyFont="1" applyFill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Protection="1">
      <protection locked="0"/>
    </xf>
    <xf numFmtId="3" fontId="2" fillId="6" borderId="22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top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164" fontId="2" fillId="2" borderId="1" xfId="0" applyNumberFormat="1" applyFont="1" applyFill="1" applyBorder="1" applyAlignment="1" applyProtection="1">
      <alignment horizontal="center" vertical="center"/>
    </xf>
    <xf numFmtId="3" fontId="3" fillId="6" borderId="22" xfId="0" applyNumberFormat="1" applyFont="1" applyFill="1" applyBorder="1" applyAlignment="1" applyProtection="1">
      <alignment horizontal="center" vertical="center"/>
    </xf>
    <xf numFmtId="164" fontId="3" fillId="6" borderId="22" xfId="0" applyNumberFormat="1" applyFont="1" applyFill="1" applyBorder="1" applyAlignment="1" applyProtection="1">
      <alignment horizontal="center" vertical="center" wrapText="1"/>
    </xf>
    <xf numFmtId="164" fontId="3" fillId="6" borderId="2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  <xf numFmtId="3" fontId="3" fillId="6" borderId="21" xfId="0" applyNumberFormat="1" applyFont="1" applyFill="1" applyBorder="1" applyAlignment="1" applyProtection="1">
      <alignment horizontal="center" vertical="center"/>
    </xf>
    <xf numFmtId="3" fontId="3" fillId="6" borderId="25" xfId="0" applyNumberFormat="1" applyFont="1" applyFill="1" applyBorder="1" applyAlignment="1" applyProtection="1">
      <alignment horizontal="center" vertical="center"/>
    </xf>
    <xf numFmtId="3" fontId="5" fillId="0" borderId="10" xfId="0" applyNumberFormat="1" applyFont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3" fontId="2" fillId="0" borderId="24" xfId="0" applyNumberFormat="1" applyFont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Protection="1">
      <protection locked="0"/>
    </xf>
    <xf numFmtId="3" fontId="2" fillId="0" borderId="24" xfId="0" applyNumberFormat="1" applyFont="1" applyBorder="1" applyProtection="1">
      <protection locked="0"/>
    </xf>
    <xf numFmtId="3" fontId="2" fillId="0" borderId="6" xfId="0" applyNumberFormat="1" applyFont="1" applyBorder="1" applyProtection="1">
      <protection locked="0"/>
    </xf>
    <xf numFmtId="3" fontId="2" fillId="6" borderId="25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Border="1" applyProtection="1"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49" fontId="3" fillId="0" borderId="0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vertical="top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3" fillId="6" borderId="22" xfId="0" applyNumberFormat="1" applyFont="1" applyFill="1" applyBorder="1" applyProtection="1"/>
    <xf numFmtId="3" fontId="2" fillId="0" borderId="15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3" fontId="3" fillId="6" borderId="29" xfId="0" applyNumberFormat="1" applyFont="1" applyFill="1" applyBorder="1" applyAlignment="1" applyProtection="1">
      <alignment horizontal="center" vertical="center"/>
    </xf>
    <xf numFmtId="3" fontId="3" fillId="6" borderId="30" xfId="0" applyNumberFormat="1" applyFont="1" applyFill="1" applyBorder="1" applyAlignment="1" applyProtection="1">
      <alignment horizontal="center" vertical="center"/>
    </xf>
    <xf numFmtId="164" fontId="3" fillId="6" borderId="30" xfId="0" applyNumberFormat="1" applyFont="1" applyFill="1" applyBorder="1" applyAlignment="1" applyProtection="1">
      <alignment horizontal="center" vertical="center" wrapText="1"/>
    </xf>
    <xf numFmtId="164" fontId="3" fillId="6" borderId="30" xfId="0" applyNumberFormat="1" applyFont="1" applyFill="1" applyBorder="1" applyAlignment="1" applyProtection="1">
      <alignment horizontal="center" vertical="center"/>
    </xf>
    <xf numFmtId="49" fontId="0" fillId="6" borderId="0" xfId="0" applyNumberFormat="1" applyFill="1" applyProtection="1">
      <protection locked="0"/>
    </xf>
    <xf numFmtId="49" fontId="3" fillId="6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3" fontId="3" fillId="0" borderId="1" xfId="0" applyNumberFormat="1" applyFont="1" applyBorder="1" applyAlignment="1" applyProtection="1">
      <alignment horizontal="center" vertical="center"/>
    </xf>
    <xf numFmtId="3" fontId="3" fillId="7" borderId="1" xfId="0" applyNumberFormat="1" applyFont="1" applyFill="1" applyBorder="1" applyAlignment="1" applyProtection="1">
      <alignment horizontal="center" vertical="center"/>
    </xf>
    <xf numFmtId="3" fontId="3" fillId="8" borderId="1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wrapText="1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</xf>
    <xf numFmtId="164" fontId="2" fillId="0" borderId="0" xfId="0" applyNumberFormat="1" applyFont="1" applyProtection="1">
      <protection locked="0"/>
    </xf>
    <xf numFmtId="0" fontId="2" fillId="0" borderId="1" xfId="0" applyNumberFormat="1" applyFont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</xf>
    <xf numFmtId="0" fontId="2" fillId="0" borderId="19" xfId="0" applyNumberFormat="1" applyFont="1" applyBorder="1" applyAlignment="1" applyProtection="1">
      <alignment horizontal="center" vertical="center"/>
    </xf>
    <xf numFmtId="0" fontId="2" fillId="6" borderId="22" xfId="0" applyNumberFormat="1" applyFont="1" applyFill="1" applyBorder="1" applyAlignment="1" applyProtection="1">
      <alignment horizontal="center" vertical="center"/>
    </xf>
    <xf numFmtId="0" fontId="2" fillId="6" borderId="23" xfId="0" applyNumberFormat="1" applyFont="1" applyFill="1" applyBorder="1" applyAlignment="1" applyProtection="1">
      <alignment horizontal="center" vertical="center"/>
    </xf>
    <xf numFmtId="0" fontId="3" fillId="6" borderId="32" xfId="0" applyNumberFormat="1" applyFont="1" applyFill="1" applyBorder="1" applyAlignment="1" applyProtection="1">
      <alignment horizontal="center" vertical="center"/>
    </xf>
    <xf numFmtId="0" fontId="3" fillId="6" borderId="33" xfId="0" applyNumberFormat="1" applyFont="1" applyFill="1" applyBorder="1" applyAlignment="1" applyProtection="1">
      <alignment horizontal="center" vertical="center"/>
    </xf>
    <xf numFmtId="0" fontId="3" fillId="6" borderId="34" xfId="0" applyNumberFormat="1" applyFont="1" applyFill="1" applyBorder="1" applyAlignment="1" applyProtection="1">
      <alignment horizontal="center" vertical="center"/>
    </xf>
    <xf numFmtId="0" fontId="2" fillId="6" borderId="22" xfId="0" applyNumberFormat="1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0" fontId="3" fillId="6" borderId="22" xfId="0" applyNumberFormat="1" applyFont="1" applyFill="1" applyBorder="1" applyAlignment="1" applyProtection="1">
      <alignment horizontal="center" vertical="center"/>
    </xf>
    <xf numFmtId="0" fontId="3" fillId="6" borderId="26" xfId="0" applyNumberFormat="1" applyFont="1" applyFill="1" applyBorder="1" applyAlignment="1" applyProtection="1">
      <alignment horizontal="center" vertical="center"/>
    </xf>
    <xf numFmtId="0" fontId="3" fillId="6" borderId="2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3" fillId="6" borderId="30" xfId="0" applyNumberFormat="1" applyFont="1" applyFill="1" applyBorder="1" applyAlignment="1" applyProtection="1">
      <alignment horizontal="center" vertical="center"/>
    </xf>
    <xf numFmtId="0" fontId="3" fillId="6" borderId="31" xfId="0" applyNumberFormat="1" applyFont="1" applyFill="1" applyBorder="1" applyAlignment="1" applyProtection="1">
      <alignment horizontal="center" vertical="center"/>
    </xf>
    <xf numFmtId="0" fontId="2" fillId="6" borderId="30" xfId="0" applyNumberFormat="1" applyFont="1" applyFill="1" applyBorder="1" applyProtection="1"/>
    <xf numFmtId="0" fontId="2" fillId="6" borderId="31" xfId="0" applyNumberFormat="1" applyFont="1" applyFill="1" applyBorder="1" applyProtection="1"/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2" fillId="5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3" fontId="2" fillId="0" borderId="6" xfId="0" applyNumberFormat="1" applyFont="1" applyBorder="1" applyAlignment="1" applyProtection="1">
      <alignment horizontal="center" vertical="center"/>
    </xf>
    <xf numFmtId="3" fontId="2" fillId="0" borderId="12" xfId="0" applyNumberFormat="1" applyFont="1" applyBorder="1" applyAlignment="1" applyProtection="1">
      <alignment horizontal="center" vertical="center"/>
    </xf>
    <xf numFmtId="3" fontId="2" fillId="0" borderId="7" xfId="0" applyNumberFormat="1" applyFont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left" vertical="top" wrapText="1"/>
      <protection locked="0"/>
    </xf>
    <xf numFmtId="49" fontId="2" fillId="0" borderId="7" xfId="0" applyNumberFormat="1" applyFont="1" applyFill="1" applyBorder="1" applyAlignment="1" applyProtection="1">
      <alignment horizontal="left" vertical="top" wrapText="1"/>
      <protection locked="0"/>
    </xf>
    <xf numFmtId="49" fontId="3" fillId="0" borderId="6" xfId="0" applyNumberFormat="1" applyFont="1" applyFill="1" applyBorder="1" applyAlignment="1" applyProtection="1">
      <alignment horizontal="left" vertical="top" wrapText="1"/>
      <protection locked="0"/>
    </xf>
    <xf numFmtId="49" fontId="3" fillId="0" borderId="7" xfId="0" applyNumberFormat="1" applyFont="1" applyFill="1" applyBorder="1" applyAlignment="1" applyProtection="1">
      <alignment horizontal="left" vertical="top" wrapText="1"/>
      <protection locked="0"/>
    </xf>
    <xf numFmtId="49" fontId="6" fillId="0" borderId="27" xfId="0" applyNumberFormat="1" applyFont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mruColors>
      <color rgb="FFFF9933"/>
      <color rgb="FF66FF3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2:T10"/>
  <sheetViews>
    <sheetView view="pageBreakPreview" zoomScale="70" zoomScaleNormal="100" zoomScaleSheetLayoutView="70" workbookViewId="0">
      <selection activeCell="N16" sqref="N16"/>
    </sheetView>
  </sheetViews>
  <sheetFormatPr defaultRowHeight="15"/>
  <cols>
    <col min="1" max="1" width="5.42578125" style="9" customWidth="1"/>
    <col min="2" max="2" width="25.85546875" style="9" customWidth="1"/>
    <col min="3" max="3" width="12.140625" style="10" customWidth="1"/>
    <col min="4" max="4" width="17.7109375" style="10" customWidth="1"/>
    <col min="5" max="5" width="12.28515625" style="10" customWidth="1"/>
    <col min="6" max="6" width="14.7109375" style="10" customWidth="1"/>
    <col min="7" max="7" width="9.7109375" style="10" customWidth="1"/>
    <col min="8" max="8" width="10" style="10" customWidth="1"/>
    <col min="9" max="9" width="9.28515625" style="10" customWidth="1"/>
    <col min="10" max="10" width="20.28515625" style="10" customWidth="1"/>
    <col min="11" max="11" width="17" style="10" customWidth="1"/>
    <col min="12" max="12" width="13.140625" style="10" customWidth="1"/>
    <col min="13" max="13" width="12.5703125" style="10" customWidth="1"/>
    <col min="14" max="14" width="12.140625" style="10" customWidth="1"/>
    <col min="15" max="15" width="13" style="10" customWidth="1"/>
    <col min="16" max="16" width="9.5703125" style="10" customWidth="1"/>
    <col min="17" max="17" width="10.140625" style="10" customWidth="1"/>
    <col min="18" max="18" width="10" style="10" customWidth="1"/>
    <col min="19" max="19" width="19" style="10" customWidth="1"/>
    <col min="20" max="20" width="16.5703125" style="10" customWidth="1"/>
    <col min="21" max="16384" width="9.140625" style="10"/>
  </cols>
  <sheetData>
    <row r="2" spans="1:20" ht="45.75" customHeight="1">
      <c r="B2" s="32"/>
      <c r="C2" s="134" t="s">
        <v>25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s="3" customFormat="1" ht="26.25" customHeight="1" thickBot="1">
      <c r="A4" s="109" t="s">
        <v>0</v>
      </c>
      <c r="B4" s="106" t="s">
        <v>181</v>
      </c>
      <c r="C4" s="133" t="s">
        <v>16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0" s="3" customFormat="1" ht="71.25" customHeight="1">
      <c r="A5" s="110"/>
      <c r="B5" s="107"/>
      <c r="C5" s="127" t="s">
        <v>17</v>
      </c>
      <c r="D5" s="128"/>
      <c r="E5" s="128"/>
      <c r="F5" s="128"/>
      <c r="G5" s="128"/>
      <c r="H5" s="128"/>
      <c r="I5" s="128"/>
      <c r="J5" s="128"/>
      <c r="K5" s="129"/>
      <c r="L5" s="130" t="s">
        <v>31</v>
      </c>
      <c r="M5" s="131"/>
      <c r="N5" s="131"/>
      <c r="O5" s="131"/>
      <c r="P5" s="131"/>
      <c r="Q5" s="131"/>
      <c r="R5" s="131"/>
      <c r="S5" s="131"/>
      <c r="T5" s="132"/>
    </row>
    <row r="6" spans="1:20" s="3" customFormat="1" ht="21" customHeight="1">
      <c r="A6" s="110"/>
      <c r="B6" s="107"/>
      <c r="C6" s="111" t="s">
        <v>7</v>
      </c>
      <c r="D6" s="112"/>
      <c r="E6" s="112"/>
      <c r="F6" s="113"/>
      <c r="G6" s="114" t="s">
        <v>8</v>
      </c>
      <c r="H6" s="115"/>
      <c r="I6" s="116"/>
      <c r="J6" s="117" t="s">
        <v>4</v>
      </c>
      <c r="K6" s="118"/>
      <c r="L6" s="111" t="s">
        <v>7</v>
      </c>
      <c r="M6" s="112"/>
      <c r="N6" s="112"/>
      <c r="O6" s="113"/>
      <c r="P6" s="114" t="s">
        <v>8</v>
      </c>
      <c r="Q6" s="115"/>
      <c r="R6" s="116"/>
      <c r="S6" s="117" t="s">
        <v>4</v>
      </c>
      <c r="T6" s="118"/>
    </row>
    <row r="7" spans="1:20" s="3" customFormat="1" ht="51" customHeight="1">
      <c r="A7" s="110"/>
      <c r="B7" s="107"/>
      <c r="C7" s="119" t="s">
        <v>11</v>
      </c>
      <c r="D7" s="120"/>
      <c r="E7" s="120" t="s">
        <v>6</v>
      </c>
      <c r="F7" s="120"/>
      <c r="G7" s="4" t="s">
        <v>2</v>
      </c>
      <c r="H7" s="4" t="s">
        <v>3</v>
      </c>
      <c r="I7" s="121" t="s">
        <v>9</v>
      </c>
      <c r="J7" s="123" t="s">
        <v>13</v>
      </c>
      <c r="K7" s="125" t="s">
        <v>10</v>
      </c>
      <c r="L7" s="119" t="s">
        <v>11</v>
      </c>
      <c r="M7" s="120"/>
      <c r="N7" s="120" t="s">
        <v>6</v>
      </c>
      <c r="O7" s="120"/>
      <c r="P7" s="4" t="s">
        <v>2</v>
      </c>
      <c r="Q7" s="4" t="s">
        <v>3</v>
      </c>
      <c r="R7" s="121" t="s">
        <v>9</v>
      </c>
      <c r="S7" s="123" t="s">
        <v>13</v>
      </c>
      <c r="T7" s="125" t="s">
        <v>10</v>
      </c>
    </row>
    <row r="8" spans="1:20" s="3" customFormat="1" ht="81.75" customHeight="1">
      <c r="A8" s="110"/>
      <c r="B8" s="108"/>
      <c r="C8" s="5" t="s">
        <v>18</v>
      </c>
      <c r="D8" s="6" t="s">
        <v>19</v>
      </c>
      <c r="E8" s="6" t="s">
        <v>18</v>
      </c>
      <c r="F8" s="6" t="s">
        <v>19</v>
      </c>
      <c r="G8" s="114" t="s">
        <v>5</v>
      </c>
      <c r="H8" s="116"/>
      <c r="I8" s="122"/>
      <c r="J8" s="124"/>
      <c r="K8" s="126"/>
      <c r="L8" s="5" t="s">
        <v>18</v>
      </c>
      <c r="M8" s="6" t="s">
        <v>20</v>
      </c>
      <c r="N8" s="28" t="s">
        <v>18</v>
      </c>
      <c r="O8" s="6" t="s">
        <v>20</v>
      </c>
      <c r="P8" s="114" t="s">
        <v>5</v>
      </c>
      <c r="Q8" s="116"/>
      <c r="R8" s="122"/>
      <c r="S8" s="124"/>
      <c r="T8" s="126"/>
    </row>
    <row r="9" spans="1:20" ht="16.5" thickBot="1">
      <c r="A9" s="12"/>
      <c r="B9" s="11"/>
      <c r="C9" s="44">
        <v>36</v>
      </c>
      <c r="D9" s="26">
        <v>49</v>
      </c>
      <c r="E9" s="26">
        <v>29</v>
      </c>
      <c r="F9" s="26">
        <v>45</v>
      </c>
      <c r="G9" s="20">
        <f t="shared" ref="G9:G10" si="0">D9*100/C9</f>
        <v>136.11111111111111</v>
      </c>
      <c r="H9" s="20">
        <f t="shared" ref="H9:H10" si="1">F9*100/E9</f>
        <v>155.17241379310346</v>
      </c>
      <c r="I9" s="15">
        <f t="shared" ref="I9" si="2">H9-G9</f>
        <v>19.061302681992345</v>
      </c>
      <c r="J9" s="88" t="str">
        <f>IF(I9&gt;=0,"положительно",IF(I9&lt;0,"отрицательно"))</f>
        <v>положительно</v>
      </c>
      <c r="K9" s="89" t="str">
        <f>IF(J9="положительно","эффективно",IF(J9="отрицательно","неэффективно"))</f>
        <v>эффективно</v>
      </c>
      <c r="L9" s="46">
        <v>36</v>
      </c>
      <c r="M9" s="47">
        <v>19</v>
      </c>
      <c r="N9" s="47">
        <v>29</v>
      </c>
      <c r="O9" s="47">
        <v>17</v>
      </c>
      <c r="P9" s="21">
        <f t="shared" ref="P9:P10" si="3">M9*100/L9</f>
        <v>52.777777777777779</v>
      </c>
      <c r="Q9" s="21">
        <f t="shared" ref="Q9:Q10" si="4">O9*100/N9</f>
        <v>58.620689655172413</v>
      </c>
      <c r="R9" s="21">
        <f t="shared" ref="R9:R10" si="5">Q9-P9</f>
        <v>5.8429118773946342</v>
      </c>
      <c r="S9" s="88" t="str">
        <f>IF(R9&gt;=0,"положительно",IF(R9&lt;0,"отрицательно"))</f>
        <v>положительно</v>
      </c>
      <c r="T9" s="89" t="str">
        <f>IF(S9="положительно","эффективно",IF(S9="отрицательно","неэффективно"))</f>
        <v>эффективно</v>
      </c>
    </row>
    <row r="10" spans="1:20" ht="16.5" thickBot="1">
      <c r="A10" s="13"/>
      <c r="B10" s="14" t="s">
        <v>1</v>
      </c>
      <c r="C10" s="27">
        <f>SUM(C9:C9)</f>
        <v>36</v>
      </c>
      <c r="D10" s="27">
        <f>SUM(D9:D9)</f>
        <v>49</v>
      </c>
      <c r="E10" s="27">
        <f>SUM(E9:E9)</f>
        <v>29</v>
      </c>
      <c r="F10" s="27">
        <f>SUM(F9:F9)</f>
        <v>45</v>
      </c>
      <c r="G10" s="22">
        <f t="shared" si="0"/>
        <v>136.11111111111111</v>
      </c>
      <c r="H10" s="22">
        <f t="shared" si="1"/>
        <v>155.17241379310346</v>
      </c>
      <c r="I10" s="22">
        <f t="shared" ref="I10" si="6">H10-G10</f>
        <v>19.061302681992345</v>
      </c>
      <c r="J10" s="90" t="str">
        <f>IF(I10&gt;=0,"положительно",IF(I10&lt;0,"отрицательно"))</f>
        <v>положительно</v>
      </c>
      <c r="K10" s="91" t="str">
        <f>IF(J10="положительно","эффективно",IF(J10="отрицательно","неэффективно"))</f>
        <v>эффективно</v>
      </c>
      <c r="L10" s="48">
        <f>SUM(L9:L9)</f>
        <v>36</v>
      </c>
      <c r="M10" s="30">
        <f>SUM(M9:M9)</f>
        <v>19</v>
      </c>
      <c r="N10" s="30">
        <f>SUM(N9:N9)</f>
        <v>29</v>
      </c>
      <c r="O10" s="30">
        <f>SUM(O9:O9)</f>
        <v>17</v>
      </c>
      <c r="P10" s="23">
        <f t="shared" si="3"/>
        <v>52.777777777777779</v>
      </c>
      <c r="Q10" s="23">
        <f t="shared" si="4"/>
        <v>58.620689655172413</v>
      </c>
      <c r="R10" s="23">
        <f t="shared" si="5"/>
        <v>5.8429118773946342</v>
      </c>
      <c r="S10" s="90" t="str">
        <f>IF(R10&gt;=0,"положительно",IF(R10&lt;0,"отрицательно"))</f>
        <v>положительно</v>
      </c>
      <c r="T10" s="91" t="str">
        <f>IF(S10="положительно","эффективно",IF(S10="отрицательно","неэффективно"))</f>
        <v>эффективно</v>
      </c>
    </row>
  </sheetData>
  <sheetProtection password="C62D" sheet="1" objects="1" scenarios="1"/>
  <mergeCells count="24">
    <mergeCell ref="T7:T8"/>
    <mergeCell ref="P8:Q8"/>
    <mergeCell ref="L5:T5"/>
    <mergeCell ref="C4:T4"/>
    <mergeCell ref="C2:T2"/>
    <mergeCell ref="C7:D7"/>
    <mergeCell ref="E7:F7"/>
    <mergeCell ref="C6:F6"/>
    <mergeCell ref="B4:B8"/>
    <mergeCell ref="A4:A8"/>
    <mergeCell ref="L6:O6"/>
    <mergeCell ref="P6:R6"/>
    <mergeCell ref="S6:T6"/>
    <mergeCell ref="L7:M7"/>
    <mergeCell ref="N7:O7"/>
    <mergeCell ref="R7:R8"/>
    <mergeCell ref="S7:S8"/>
    <mergeCell ref="G6:I6"/>
    <mergeCell ref="G8:H8"/>
    <mergeCell ref="I7:I8"/>
    <mergeCell ref="J6:K6"/>
    <mergeCell ref="J7:J8"/>
    <mergeCell ref="K7:K8"/>
    <mergeCell ref="C5:K5"/>
  </mergeCells>
  <pageMargins left="0.70866141732283472" right="0.70866141732283472" top="0.74803149606299213" bottom="0.74803149606299213" header="0.31496062992125984" footer="0.31496062992125984"/>
  <pageSetup paperSize="9" scale="70" fitToWidth="2" fitToHeight="0" orientation="landscape" r:id="rId1"/>
  <colBreaks count="1" manualBreakCount="1">
    <brk id="11" max="8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K9"/>
  <sheetViews>
    <sheetView view="pageBreakPreview" zoomScale="70" zoomScaleNormal="100" zoomScaleSheetLayoutView="70" workbookViewId="0">
      <selection activeCell="F26" sqref="F26"/>
    </sheetView>
  </sheetViews>
  <sheetFormatPr defaultRowHeight="15"/>
  <cols>
    <col min="1" max="1" width="5.42578125" style="9" customWidth="1"/>
    <col min="2" max="2" width="25.85546875" style="9" customWidth="1"/>
    <col min="3" max="3" width="28.140625" style="10" customWidth="1"/>
    <col min="4" max="4" width="20" style="10" customWidth="1"/>
    <col min="5" max="5" width="26" style="10" customWidth="1"/>
    <col min="6" max="6" width="20.140625" style="10" customWidth="1"/>
    <col min="7" max="7" width="10.7109375" style="10" customWidth="1"/>
    <col min="8" max="8" width="10" style="10" customWidth="1"/>
    <col min="9" max="9" width="9.28515625" style="10" customWidth="1"/>
    <col min="10" max="10" width="18.85546875" style="10" customWidth="1"/>
    <col min="11" max="11" width="17" style="10" customWidth="1"/>
    <col min="12" max="16384" width="9.140625" style="10"/>
  </cols>
  <sheetData>
    <row r="1" spans="1:11" ht="42.75" customHeight="1">
      <c r="C1" s="134" t="s">
        <v>51</v>
      </c>
      <c r="D1" s="134"/>
      <c r="E1" s="134"/>
      <c r="F1" s="134"/>
      <c r="G1" s="134"/>
      <c r="H1" s="134"/>
      <c r="I1" s="134"/>
      <c r="J1" s="134"/>
      <c r="K1" s="134"/>
    </row>
    <row r="2" spans="1:11">
      <c r="B2" s="18"/>
      <c r="C2" s="19"/>
      <c r="D2" s="19"/>
      <c r="E2" s="19"/>
      <c r="F2" s="19"/>
      <c r="G2" s="19"/>
      <c r="H2" s="19"/>
      <c r="I2" s="19"/>
      <c r="J2" s="19"/>
      <c r="K2" s="19"/>
    </row>
    <row r="3" spans="1:11" s="3" customFormat="1" ht="26.25" customHeight="1" thickBot="1">
      <c r="A3" s="109" t="s">
        <v>0</v>
      </c>
      <c r="B3" s="106" t="s">
        <v>181</v>
      </c>
      <c r="C3" s="133" t="s">
        <v>52</v>
      </c>
      <c r="D3" s="133"/>
      <c r="E3" s="133"/>
      <c r="F3" s="133"/>
      <c r="G3" s="133"/>
      <c r="H3" s="133"/>
      <c r="I3" s="133"/>
      <c r="J3" s="133"/>
      <c r="K3" s="133"/>
    </row>
    <row r="4" spans="1:11" s="3" customFormat="1" ht="55.5" customHeight="1">
      <c r="A4" s="110"/>
      <c r="B4" s="107"/>
      <c r="C4" s="127" t="s">
        <v>148</v>
      </c>
      <c r="D4" s="128"/>
      <c r="E4" s="128"/>
      <c r="F4" s="128"/>
      <c r="G4" s="128"/>
      <c r="H4" s="128"/>
      <c r="I4" s="128"/>
      <c r="J4" s="128"/>
      <c r="K4" s="129"/>
    </row>
    <row r="5" spans="1:11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</row>
    <row r="6" spans="1:11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14</v>
      </c>
      <c r="K6" s="125" t="s">
        <v>10</v>
      </c>
    </row>
    <row r="7" spans="1:11" s="3" customFormat="1" ht="81.75" customHeight="1">
      <c r="A7" s="110"/>
      <c r="B7" s="108"/>
      <c r="C7" s="55" t="s">
        <v>149</v>
      </c>
      <c r="D7" s="59" t="s">
        <v>150</v>
      </c>
      <c r="E7" s="56" t="s">
        <v>149</v>
      </c>
      <c r="F7" s="56" t="s">
        <v>150</v>
      </c>
      <c r="G7" s="114" t="s">
        <v>5</v>
      </c>
      <c r="H7" s="116"/>
      <c r="I7" s="122"/>
      <c r="J7" s="124"/>
      <c r="K7" s="126"/>
    </row>
    <row r="8" spans="1:11" s="8" customFormat="1" ht="16.5" thickBot="1">
      <c r="A8" s="7">
        <v>1</v>
      </c>
      <c r="B8" s="1"/>
      <c r="C8" s="42">
        <v>48</v>
      </c>
      <c r="D8" s="24">
        <v>2477</v>
      </c>
      <c r="E8" s="25">
        <v>31</v>
      </c>
      <c r="F8" s="24">
        <v>2621</v>
      </c>
      <c r="G8" s="15">
        <f>C8*100/D8</f>
        <v>1.9378280177634235</v>
      </c>
      <c r="H8" s="15">
        <f>E8*100/F8</f>
        <v>1.1827546737886303</v>
      </c>
      <c r="I8" s="15">
        <f>H8-G8</f>
        <v>-0.7550733439747932</v>
      </c>
      <c r="J8" s="88" t="str">
        <f t="shared" ref="J8" si="0">IF(I8&lt;=0,"положительно",IF(I8&gt;0,"отрицательно"))</f>
        <v>положительно</v>
      </c>
      <c r="K8" s="89" t="str">
        <f t="shared" ref="K8" si="1">IF(J8="положительно","эффективно",IF(J8="отрицательно","неэффективно"))</f>
        <v>эффективно</v>
      </c>
    </row>
    <row r="9" spans="1:11" s="39" customFormat="1" ht="16.5" thickBot="1">
      <c r="A9" s="13"/>
      <c r="B9" s="14" t="s">
        <v>1</v>
      </c>
      <c r="C9" s="40">
        <f>SUM(C8:C8)</f>
        <v>48</v>
      </c>
      <c r="D9" s="36">
        <f>SUM(D8:D8)</f>
        <v>2477</v>
      </c>
      <c r="E9" s="36">
        <f>SUM(E8:E8)</f>
        <v>31</v>
      </c>
      <c r="F9" s="36">
        <f>SUM(F8:F8)</f>
        <v>2621</v>
      </c>
      <c r="G9" s="37">
        <f>C9*100/D9</f>
        <v>1.9378280177634235</v>
      </c>
      <c r="H9" s="37">
        <f t="shared" ref="H9" si="2">E9*100/F9</f>
        <v>1.1827546737886303</v>
      </c>
      <c r="I9" s="37">
        <f t="shared" ref="I9" si="3">H9-G9</f>
        <v>-0.7550733439747932</v>
      </c>
      <c r="J9" s="97" t="str">
        <f>IF(I9&lt;=0,"положительно",IF(I9&gt;0,"отрицательно"))</f>
        <v>положительно</v>
      </c>
      <c r="K9" s="99" t="str">
        <f>IF(J9="положительно","эффективно",IF(J9="отрицательно","неэффективно"))</f>
        <v>эффективно</v>
      </c>
    </row>
  </sheetData>
  <sheetProtection password="C62D" sheet="1" objects="1" scenarios="1"/>
  <mergeCells count="14">
    <mergeCell ref="C1:K1"/>
    <mergeCell ref="A3:A7"/>
    <mergeCell ref="B3:B7"/>
    <mergeCell ref="C3:K3"/>
    <mergeCell ref="C4:K4"/>
    <mergeCell ref="C5:F5"/>
    <mergeCell ref="G5:I5"/>
    <mergeCell ref="J5:K5"/>
    <mergeCell ref="C6:D6"/>
    <mergeCell ref="E6:F6"/>
    <mergeCell ref="I6:I7"/>
    <mergeCell ref="J6:J7"/>
    <mergeCell ref="K6:K7"/>
    <mergeCell ref="G7:H7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4" fitToWidth="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K11"/>
  <sheetViews>
    <sheetView view="pageBreakPreview" zoomScale="70" zoomScaleNormal="100" zoomScaleSheetLayoutView="70" workbookViewId="0">
      <selection activeCell="E13" sqref="E13"/>
    </sheetView>
  </sheetViews>
  <sheetFormatPr defaultRowHeight="15"/>
  <cols>
    <col min="1" max="1" width="5.42578125" style="9" customWidth="1"/>
    <col min="2" max="2" width="25.85546875" style="9" customWidth="1"/>
    <col min="3" max="3" width="21" style="10" customWidth="1"/>
    <col min="4" max="4" width="20" style="10" customWidth="1"/>
    <col min="5" max="5" width="20.42578125" style="10" customWidth="1"/>
    <col min="6" max="6" width="20.140625" style="10" customWidth="1"/>
    <col min="7" max="7" width="10.7109375" style="10" customWidth="1"/>
    <col min="8" max="8" width="10" style="10" customWidth="1"/>
    <col min="9" max="9" width="9.28515625" style="10" customWidth="1"/>
    <col min="10" max="10" width="24.5703125" style="10" customWidth="1"/>
    <col min="11" max="11" width="25.5703125" style="10" customWidth="1"/>
    <col min="12" max="16384" width="9.140625" style="10"/>
  </cols>
  <sheetData>
    <row r="1" spans="1:11" ht="25.5" customHeight="1">
      <c r="C1" s="134" t="s">
        <v>51</v>
      </c>
      <c r="D1" s="134"/>
      <c r="E1" s="134"/>
      <c r="F1" s="134"/>
      <c r="G1" s="134"/>
      <c r="H1" s="134"/>
      <c r="I1" s="134"/>
      <c r="J1" s="134"/>
      <c r="K1" s="134"/>
    </row>
    <row r="2" spans="1:11">
      <c r="B2" s="18"/>
      <c r="C2" s="19"/>
      <c r="D2" s="19"/>
      <c r="E2" s="19"/>
      <c r="F2" s="19"/>
      <c r="G2" s="19"/>
      <c r="H2" s="19"/>
      <c r="I2" s="19"/>
      <c r="J2" s="19"/>
      <c r="K2" s="19"/>
    </row>
    <row r="3" spans="1:11" s="3" customFormat="1" ht="26.25" customHeight="1" thickBot="1">
      <c r="A3" s="109" t="s">
        <v>0</v>
      </c>
      <c r="B3" s="106" t="s">
        <v>181</v>
      </c>
      <c r="C3" s="133" t="s">
        <v>52</v>
      </c>
      <c r="D3" s="133"/>
      <c r="E3" s="133"/>
      <c r="F3" s="133"/>
      <c r="G3" s="133"/>
      <c r="H3" s="133"/>
      <c r="I3" s="133"/>
      <c r="J3" s="133"/>
      <c r="K3" s="133"/>
    </row>
    <row r="4" spans="1:11" s="3" customFormat="1" ht="48" customHeight="1">
      <c r="A4" s="110"/>
      <c r="B4" s="107"/>
      <c r="C4" s="127" t="s">
        <v>151</v>
      </c>
      <c r="D4" s="128"/>
      <c r="E4" s="128"/>
      <c r="F4" s="128"/>
      <c r="G4" s="128"/>
      <c r="H4" s="128"/>
      <c r="I4" s="128"/>
      <c r="J4" s="128"/>
      <c r="K4" s="129"/>
    </row>
    <row r="5" spans="1:11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</row>
    <row r="6" spans="1:11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15</v>
      </c>
      <c r="K6" s="125" t="s">
        <v>10</v>
      </c>
    </row>
    <row r="7" spans="1:11" s="3" customFormat="1" ht="81.75" customHeight="1">
      <c r="A7" s="110"/>
      <c r="B7" s="108"/>
      <c r="C7" s="55" t="s">
        <v>152</v>
      </c>
      <c r="D7" s="59" t="s">
        <v>153</v>
      </c>
      <c r="E7" s="56" t="s">
        <v>152</v>
      </c>
      <c r="F7" s="56" t="s">
        <v>153</v>
      </c>
      <c r="G7" s="114" t="s">
        <v>5</v>
      </c>
      <c r="H7" s="116"/>
      <c r="I7" s="122"/>
      <c r="J7" s="124"/>
      <c r="K7" s="126"/>
    </row>
    <row r="8" spans="1:11" s="8" customFormat="1" ht="16.5" thickBot="1">
      <c r="A8" s="7">
        <v>1</v>
      </c>
      <c r="B8" s="1"/>
      <c r="C8" s="42">
        <v>5030</v>
      </c>
      <c r="D8" s="24" t="s">
        <v>184</v>
      </c>
      <c r="E8" s="25">
        <v>5129</v>
      </c>
      <c r="F8" s="24" t="s">
        <v>183</v>
      </c>
      <c r="G8" s="15" t="e">
        <f>C8*100/D8</f>
        <v>#VALUE!</v>
      </c>
      <c r="H8" s="15" t="e">
        <f>E8*100/F8</f>
        <v>#VALUE!</v>
      </c>
      <c r="I8" s="15" t="e">
        <f>H8-G8</f>
        <v>#VALUE!</v>
      </c>
      <c r="J8" s="88" t="e">
        <f t="shared" ref="J8" si="0">IF(I8&gt;=0,"положительно",IF(I8&lt;0,"отрицательно"))</f>
        <v>#VALUE!</v>
      </c>
      <c r="K8" s="89" t="e">
        <f t="shared" ref="K8" si="1">IF(J8="положительно","эффективно",IF(J8="отрицательно","неэффективно"))</f>
        <v>#VALUE!</v>
      </c>
    </row>
    <row r="9" spans="1:11" s="39" customFormat="1" ht="16.5" thickBot="1">
      <c r="A9" s="13"/>
      <c r="B9" s="14" t="s">
        <v>1</v>
      </c>
      <c r="C9" s="40">
        <f>SUM(C8:C8)</f>
        <v>5030</v>
      </c>
      <c r="D9" s="36">
        <f>SUM(D8:D8)</f>
        <v>0</v>
      </c>
      <c r="E9" s="36">
        <f>SUM(E8:E8)</f>
        <v>5129</v>
      </c>
      <c r="F9" s="36">
        <f>SUM(F8:F8)</f>
        <v>0</v>
      </c>
      <c r="G9" s="37" t="e">
        <f>C9*100/D9</f>
        <v>#DIV/0!</v>
      </c>
      <c r="H9" s="37" t="e">
        <f t="shared" ref="H9" si="2">E9*100/F9</f>
        <v>#DIV/0!</v>
      </c>
      <c r="I9" s="37" t="e">
        <f t="shared" ref="I9" si="3">H9-G9</f>
        <v>#DIV/0!</v>
      </c>
      <c r="J9" s="97" t="e">
        <f>IF(I9&gt;=0,"положительно",IF(I9&lt;0,"отрицательно"))</f>
        <v>#DIV/0!</v>
      </c>
      <c r="K9" s="99" t="e">
        <f>IF(J9="положительно","эффективно",IF(J9="отрицательно","неэффективно"))</f>
        <v>#DIV/0!</v>
      </c>
    </row>
    <row r="11" spans="1:11">
      <c r="B11" s="9" t="s">
        <v>182</v>
      </c>
    </row>
  </sheetData>
  <sheetProtection password="C62D" sheet="1" objects="1" scenarios="1"/>
  <mergeCells count="14">
    <mergeCell ref="C1:K1"/>
    <mergeCell ref="A3:A7"/>
    <mergeCell ref="B3:B7"/>
    <mergeCell ref="C3:K3"/>
    <mergeCell ref="C4:K4"/>
    <mergeCell ref="C5:F5"/>
    <mergeCell ref="G5:I5"/>
    <mergeCell ref="J5:K5"/>
    <mergeCell ref="C6:D6"/>
    <mergeCell ref="E6:F6"/>
    <mergeCell ref="I6:I7"/>
    <mergeCell ref="J6:J7"/>
    <mergeCell ref="K6:K7"/>
    <mergeCell ref="G7:H7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4" fitToWidth="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T9"/>
  <sheetViews>
    <sheetView view="pageBreakPreview" topLeftCell="F1" zoomScale="70" zoomScaleNormal="100" zoomScaleSheetLayoutView="70" workbookViewId="0">
      <selection activeCell="B3" sqref="B3:B7"/>
    </sheetView>
  </sheetViews>
  <sheetFormatPr defaultRowHeight="15"/>
  <cols>
    <col min="1" max="1" width="5.42578125" style="9" customWidth="1"/>
    <col min="2" max="2" width="25.85546875" style="9" customWidth="1"/>
    <col min="3" max="3" width="21.140625" style="10" customWidth="1"/>
    <col min="4" max="4" width="19.5703125" style="10" customWidth="1"/>
    <col min="5" max="5" width="21.42578125" style="10" customWidth="1"/>
    <col min="6" max="6" width="20" style="10" customWidth="1"/>
    <col min="7" max="7" width="9.7109375" style="10" customWidth="1"/>
    <col min="8" max="8" width="10" style="10" customWidth="1"/>
    <col min="9" max="9" width="9.28515625" style="10" customWidth="1"/>
    <col min="10" max="10" width="23.140625" style="10" customWidth="1"/>
    <col min="11" max="11" width="17" style="10" customWidth="1"/>
    <col min="12" max="12" width="16.7109375" style="10" customWidth="1"/>
    <col min="13" max="13" width="19.85546875" style="10" customWidth="1"/>
    <col min="14" max="14" width="16.85546875" style="10" customWidth="1"/>
    <col min="15" max="15" width="20.7109375" style="10" customWidth="1"/>
    <col min="16" max="16" width="9.5703125" style="10" customWidth="1"/>
    <col min="17" max="17" width="10.140625" style="10" customWidth="1"/>
    <col min="18" max="18" width="10" style="10" customWidth="1"/>
    <col min="19" max="19" width="19" style="10" customWidth="1"/>
    <col min="20" max="20" width="16.5703125" style="10" customWidth="1"/>
    <col min="21" max="16384" width="9.140625" style="10"/>
  </cols>
  <sheetData>
    <row r="1" spans="1:20" ht="37.5" customHeight="1">
      <c r="B1" s="32"/>
      <c r="C1" s="134" t="s">
        <v>57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</row>
    <row r="2" spans="1:20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3" customFormat="1" ht="26.25" customHeight="1" thickBot="1">
      <c r="A3" s="109" t="s">
        <v>0</v>
      </c>
      <c r="B3" s="106" t="s">
        <v>181</v>
      </c>
      <c r="C3" s="133" t="s">
        <v>58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s="3" customFormat="1" ht="63" customHeight="1">
      <c r="A4" s="110"/>
      <c r="B4" s="107"/>
      <c r="C4" s="127" t="s">
        <v>154</v>
      </c>
      <c r="D4" s="128"/>
      <c r="E4" s="128"/>
      <c r="F4" s="128"/>
      <c r="G4" s="128"/>
      <c r="H4" s="128"/>
      <c r="I4" s="128"/>
      <c r="J4" s="128"/>
      <c r="K4" s="129"/>
      <c r="L4" s="130" t="s">
        <v>155</v>
      </c>
      <c r="M4" s="131"/>
      <c r="N4" s="131"/>
      <c r="O4" s="131"/>
      <c r="P4" s="131"/>
      <c r="Q4" s="131"/>
      <c r="R4" s="131"/>
      <c r="S4" s="131"/>
      <c r="T4" s="132"/>
    </row>
    <row r="5" spans="1:20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  <c r="L5" s="111" t="s">
        <v>7</v>
      </c>
      <c r="M5" s="112"/>
      <c r="N5" s="112"/>
      <c r="O5" s="113"/>
      <c r="P5" s="114" t="s">
        <v>8</v>
      </c>
      <c r="Q5" s="115"/>
      <c r="R5" s="116"/>
      <c r="S5" s="117" t="s">
        <v>4</v>
      </c>
      <c r="T5" s="118"/>
    </row>
    <row r="6" spans="1:20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13</v>
      </c>
      <c r="K6" s="125" t="s">
        <v>10</v>
      </c>
      <c r="L6" s="119" t="s">
        <v>11</v>
      </c>
      <c r="M6" s="120"/>
      <c r="N6" s="120" t="s">
        <v>6</v>
      </c>
      <c r="O6" s="120"/>
      <c r="P6" s="4" t="s">
        <v>2</v>
      </c>
      <c r="Q6" s="4" t="s">
        <v>3</v>
      </c>
      <c r="R6" s="121" t="s">
        <v>9</v>
      </c>
      <c r="S6" s="123" t="s">
        <v>13</v>
      </c>
      <c r="T6" s="125" t="s">
        <v>10</v>
      </c>
    </row>
    <row r="7" spans="1:20" s="3" customFormat="1" ht="77.25" customHeight="1">
      <c r="A7" s="110"/>
      <c r="B7" s="108"/>
      <c r="C7" s="55" t="s">
        <v>156</v>
      </c>
      <c r="D7" s="56" t="s">
        <v>157</v>
      </c>
      <c r="E7" s="56" t="s">
        <v>156</v>
      </c>
      <c r="F7" s="56" t="s">
        <v>157</v>
      </c>
      <c r="G7" s="114" t="s">
        <v>5</v>
      </c>
      <c r="H7" s="116"/>
      <c r="I7" s="122"/>
      <c r="J7" s="124"/>
      <c r="K7" s="126"/>
      <c r="L7" s="55" t="s">
        <v>158</v>
      </c>
      <c r="M7" s="59" t="s">
        <v>159</v>
      </c>
      <c r="N7" s="56" t="s">
        <v>158</v>
      </c>
      <c r="O7" s="56" t="s">
        <v>159</v>
      </c>
      <c r="P7" s="114" t="s">
        <v>5</v>
      </c>
      <c r="Q7" s="116"/>
      <c r="R7" s="122"/>
      <c r="S7" s="124"/>
      <c r="T7" s="126"/>
    </row>
    <row r="8" spans="1:20" s="8" customFormat="1" ht="16.5" thickBot="1">
      <c r="A8" s="7">
        <v>1</v>
      </c>
      <c r="B8" s="1"/>
      <c r="C8" s="24">
        <v>43</v>
      </c>
      <c r="D8" s="24">
        <v>15</v>
      </c>
      <c r="E8" s="2">
        <v>35</v>
      </c>
      <c r="F8" s="2">
        <v>25</v>
      </c>
      <c r="G8" s="15">
        <f>D8*100/C8</f>
        <v>34.883720930232556</v>
      </c>
      <c r="H8" s="15">
        <f>F8*100/E8</f>
        <v>71.428571428571431</v>
      </c>
      <c r="I8" s="15">
        <f>H8-G8</f>
        <v>36.544850498338874</v>
      </c>
      <c r="J8" s="88" t="str">
        <f t="shared" ref="J8" si="0">IF(I8&gt;=0,"положительно",IF(I8&lt;0,"отрицательно"))</f>
        <v>положительно</v>
      </c>
      <c r="K8" s="89" t="str">
        <f t="shared" ref="K8" si="1">IF(J8="положительно","эффективно",IF(J8="отрицательно","неэффективно"))</f>
        <v>эффективно</v>
      </c>
      <c r="L8" s="42">
        <v>5</v>
      </c>
      <c r="M8" s="49">
        <v>0</v>
      </c>
      <c r="N8" s="2">
        <v>3</v>
      </c>
      <c r="O8" s="25">
        <v>0</v>
      </c>
      <c r="P8" s="16">
        <f>M8*100/L8</f>
        <v>0</v>
      </c>
      <c r="Q8" s="16">
        <f>O8*100/N8</f>
        <v>0</v>
      </c>
      <c r="R8" s="16">
        <f>Q8-P8</f>
        <v>0</v>
      </c>
      <c r="S8" s="88" t="str">
        <f t="shared" ref="S8" si="2">IF(R8&gt;=0,"положительно",IF(R8&lt;0,"отрицательно"))</f>
        <v>положительно</v>
      </c>
      <c r="T8" s="89" t="str">
        <f t="shared" ref="T8" si="3">IF(S8="положительно","эффективно",IF(S8="отрицательно","неэффективно"))</f>
        <v>эффективно</v>
      </c>
    </row>
    <row r="9" spans="1:20" s="78" customFormat="1" ht="16.5" thickBot="1">
      <c r="A9" s="13"/>
      <c r="B9" s="14" t="s">
        <v>1</v>
      </c>
      <c r="C9" s="40">
        <f>SUM(C8:C8)</f>
        <v>43</v>
      </c>
      <c r="D9" s="40">
        <f>SUM(D8:D8)</f>
        <v>15</v>
      </c>
      <c r="E9" s="40">
        <f>SUM(E8:E8)</f>
        <v>35</v>
      </c>
      <c r="F9" s="40">
        <f>SUM(F8:F8)</f>
        <v>25</v>
      </c>
      <c r="G9" s="37">
        <f t="shared" ref="G9" si="4">D9*100/C9</f>
        <v>34.883720930232556</v>
      </c>
      <c r="H9" s="37">
        <f t="shared" ref="H9" si="5">F9*100/E9</f>
        <v>71.428571428571431</v>
      </c>
      <c r="I9" s="37">
        <f t="shared" ref="I9" si="6">H9-G9</f>
        <v>36.544850498338874</v>
      </c>
      <c r="J9" s="97" t="str">
        <f>IF(I9&gt;=0,"положительно",IF(I9&lt;0,"отрицательно"))</f>
        <v>положительно</v>
      </c>
      <c r="K9" s="99" t="str">
        <f>IF(J9="положительно","эффективно",IF(J9="отрицательно","неэффективно"))</f>
        <v>эффективно</v>
      </c>
      <c r="L9" s="41">
        <f>SUM(L8:L8)</f>
        <v>5</v>
      </c>
      <c r="M9" s="36">
        <f>SUM(M8:M8)</f>
        <v>0</v>
      </c>
      <c r="N9" s="36">
        <f>SUM(N8:N8)</f>
        <v>3</v>
      </c>
      <c r="O9" s="36">
        <f>SUM(O8:O8)</f>
        <v>0</v>
      </c>
      <c r="P9" s="69">
        <f t="shared" ref="P9" si="7">M9*100/L9</f>
        <v>0</v>
      </c>
      <c r="Q9" s="69">
        <f t="shared" ref="Q9" si="8">O9*100/N9</f>
        <v>0</v>
      </c>
      <c r="R9" s="69">
        <f t="shared" ref="R9" si="9">Q9-P9</f>
        <v>0</v>
      </c>
      <c r="S9" s="97" t="str">
        <f>IF(R9&gt;=0,"положительно",IF(R9&lt;0,"отрицательно"))</f>
        <v>положительно</v>
      </c>
      <c r="T9" s="99" t="str">
        <f>IF(S9="положительно","эффективно",IF(S9="отрицательно","неэффективно"))</f>
        <v>эффективно</v>
      </c>
    </row>
  </sheetData>
  <sheetProtection password="C62D" sheet="1" objects="1" scenarios="1"/>
  <mergeCells count="24">
    <mergeCell ref="T6:T7"/>
    <mergeCell ref="G7:H7"/>
    <mergeCell ref="P7:Q7"/>
    <mergeCell ref="P5:R5"/>
    <mergeCell ref="S5:T5"/>
    <mergeCell ref="L6:M6"/>
    <mergeCell ref="N6:O6"/>
    <mergeCell ref="R6:R7"/>
    <mergeCell ref="C1:T1"/>
    <mergeCell ref="A3:A7"/>
    <mergeCell ref="B3:B7"/>
    <mergeCell ref="C3:T3"/>
    <mergeCell ref="C4:K4"/>
    <mergeCell ref="L4:T4"/>
    <mergeCell ref="C5:F5"/>
    <mergeCell ref="G5:I5"/>
    <mergeCell ref="J5:K5"/>
    <mergeCell ref="L5:O5"/>
    <mergeCell ref="C6:D6"/>
    <mergeCell ref="E6:F6"/>
    <mergeCell ref="I6:I7"/>
    <mergeCell ref="J6:J7"/>
    <mergeCell ref="K6:K7"/>
    <mergeCell ref="S6:S7"/>
  </mergeCells>
  <pageMargins left="0.70866141732283472" right="0.70866141732283472" top="0.74803149606299213" bottom="0.74803149606299213" header="0.31496062992125984" footer="0.31496062992125984"/>
  <pageSetup paperSize="9" scale="70" fitToWidth="2" fitToHeight="0" orientation="landscape" r:id="rId1"/>
  <colBreaks count="1" manualBreakCount="1">
    <brk id="11" max="1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2:K10"/>
  <sheetViews>
    <sheetView view="pageBreakPreview" zoomScale="75" zoomScaleNormal="100" zoomScaleSheetLayoutView="75" workbookViewId="0">
      <selection activeCell="G13" sqref="G13"/>
    </sheetView>
  </sheetViews>
  <sheetFormatPr defaultRowHeight="15"/>
  <cols>
    <col min="1" max="1" width="5.42578125" style="9" customWidth="1"/>
    <col min="2" max="2" width="25.85546875" style="9" customWidth="1"/>
    <col min="3" max="3" width="17.140625" style="10" customWidth="1"/>
    <col min="4" max="4" width="19" style="10" customWidth="1"/>
    <col min="5" max="5" width="14.7109375" style="10" customWidth="1"/>
    <col min="6" max="6" width="16.28515625" style="10" customWidth="1"/>
    <col min="7" max="7" width="9.7109375" style="10" customWidth="1"/>
    <col min="8" max="8" width="10" style="10" customWidth="1"/>
    <col min="9" max="9" width="9.28515625" style="10" customWidth="1"/>
    <col min="10" max="10" width="20.28515625" style="10" customWidth="1"/>
    <col min="11" max="11" width="17" style="10" customWidth="1"/>
    <col min="12" max="16384" width="9.140625" style="10"/>
  </cols>
  <sheetData>
    <row r="2" spans="1:11" ht="45.75" customHeight="1">
      <c r="B2" s="32"/>
      <c r="C2" s="134" t="s">
        <v>61</v>
      </c>
      <c r="D2" s="134"/>
      <c r="E2" s="134"/>
      <c r="F2" s="134"/>
      <c r="G2" s="134"/>
      <c r="H2" s="134"/>
      <c r="I2" s="134"/>
      <c r="J2" s="134"/>
      <c r="K2" s="134"/>
    </row>
    <row r="3" spans="1:11">
      <c r="B3" s="18"/>
      <c r="C3" s="19"/>
      <c r="D3" s="19"/>
      <c r="E3" s="19"/>
      <c r="F3" s="19"/>
      <c r="G3" s="19"/>
      <c r="H3" s="19"/>
      <c r="I3" s="19"/>
      <c r="J3" s="19"/>
      <c r="K3" s="19"/>
    </row>
    <row r="4" spans="1:11" s="3" customFormat="1" ht="48" customHeight="1" thickBot="1">
      <c r="A4" s="109" t="s">
        <v>0</v>
      </c>
      <c r="B4" s="106" t="s">
        <v>181</v>
      </c>
      <c r="C4" s="133" t="s">
        <v>62</v>
      </c>
      <c r="D4" s="133"/>
      <c r="E4" s="133"/>
      <c r="F4" s="133"/>
      <c r="G4" s="133"/>
      <c r="H4" s="133"/>
      <c r="I4" s="133"/>
      <c r="J4" s="133"/>
      <c r="K4" s="133"/>
    </row>
    <row r="5" spans="1:11" s="3" customFormat="1" ht="71.25" customHeight="1">
      <c r="A5" s="110"/>
      <c r="B5" s="107"/>
      <c r="C5" s="136" t="s">
        <v>160</v>
      </c>
      <c r="D5" s="128"/>
      <c r="E5" s="128"/>
      <c r="F5" s="128"/>
      <c r="G5" s="128"/>
      <c r="H5" s="128"/>
      <c r="I5" s="128"/>
      <c r="J5" s="128"/>
      <c r="K5" s="129"/>
    </row>
    <row r="6" spans="1:11" s="3" customFormat="1" ht="21" customHeight="1">
      <c r="A6" s="110"/>
      <c r="B6" s="107"/>
      <c r="C6" s="111" t="s">
        <v>7</v>
      </c>
      <c r="D6" s="112"/>
      <c r="E6" s="112"/>
      <c r="F6" s="113"/>
      <c r="G6" s="114" t="s">
        <v>8</v>
      </c>
      <c r="H6" s="115"/>
      <c r="I6" s="116"/>
      <c r="J6" s="117" t="s">
        <v>4</v>
      </c>
      <c r="K6" s="118"/>
    </row>
    <row r="7" spans="1:11" s="3" customFormat="1" ht="51" customHeight="1">
      <c r="A7" s="110"/>
      <c r="B7" s="107"/>
      <c r="C7" s="119" t="s">
        <v>11</v>
      </c>
      <c r="D7" s="120"/>
      <c r="E7" s="120" t="s">
        <v>6</v>
      </c>
      <c r="F7" s="120"/>
      <c r="G7" s="4" t="s">
        <v>2</v>
      </c>
      <c r="H7" s="4" t="s">
        <v>3</v>
      </c>
      <c r="I7" s="121" t="s">
        <v>9</v>
      </c>
      <c r="J7" s="123" t="s">
        <v>13</v>
      </c>
      <c r="K7" s="125" t="s">
        <v>10</v>
      </c>
    </row>
    <row r="8" spans="1:11" s="3" customFormat="1" ht="81.75" customHeight="1">
      <c r="A8" s="110"/>
      <c r="B8" s="108"/>
      <c r="C8" s="55" t="s">
        <v>161</v>
      </c>
      <c r="D8" s="56" t="s">
        <v>162</v>
      </c>
      <c r="E8" s="56" t="s">
        <v>161</v>
      </c>
      <c r="F8" s="56" t="s">
        <v>162</v>
      </c>
      <c r="G8" s="114" t="s">
        <v>5</v>
      </c>
      <c r="H8" s="116"/>
      <c r="I8" s="122"/>
      <c r="J8" s="124"/>
      <c r="K8" s="126"/>
    </row>
    <row r="9" spans="1:11" s="8" customFormat="1" ht="16.5" thickBot="1">
      <c r="A9" s="7">
        <v>1</v>
      </c>
      <c r="B9" s="1"/>
      <c r="C9" s="42">
        <v>5</v>
      </c>
      <c r="D9" s="24">
        <v>3</v>
      </c>
      <c r="E9" s="2">
        <v>6</v>
      </c>
      <c r="F9" s="2">
        <v>6</v>
      </c>
      <c r="G9" s="15">
        <f>D9*100/C9</f>
        <v>60</v>
      </c>
      <c r="H9" s="15">
        <f>F9*100/E9</f>
        <v>100</v>
      </c>
      <c r="I9" s="15">
        <f>H9-G9</f>
        <v>40</v>
      </c>
      <c r="J9" s="88" t="str">
        <f t="shared" ref="J9" si="0">IF(I9&gt;=0,"положительно",IF(I9&lt;0,"отрицательно"))</f>
        <v>положительно</v>
      </c>
      <c r="K9" s="89" t="str">
        <f t="shared" ref="K9" si="1">IF(J9="положительно","эффективно",IF(J9="отрицательно","неэффективно"))</f>
        <v>эффективно</v>
      </c>
    </row>
    <row r="10" spans="1:11" ht="16.5" thickBot="1">
      <c r="A10" s="13"/>
      <c r="B10" s="14" t="s">
        <v>1</v>
      </c>
      <c r="C10" s="40">
        <f>SUM(C9:C9)</f>
        <v>5</v>
      </c>
      <c r="D10" s="40">
        <f>SUM(D9:D9)</f>
        <v>3</v>
      </c>
      <c r="E10" s="40">
        <f>SUM(E9:E9)</f>
        <v>6</v>
      </c>
      <c r="F10" s="40">
        <f>SUM(F9:F9)</f>
        <v>6</v>
      </c>
      <c r="G10" s="37">
        <f t="shared" ref="G10" si="2">D10*100/C10</f>
        <v>60</v>
      </c>
      <c r="H10" s="37">
        <f t="shared" ref="H10" si="3">F10*100/E10</f>
        <v>100</v>
      </c>
      <c r="I10" s="37">
        <f t="shared" ref="I10" si="4">H10-G10</f>
        <v>40</v>
      </c>
      <c r="J10" s="90" t="str">
        <f>IF(I10&gt;=0,"положительно",IF(I10&lt;0,"отрицательно"))</f>
        <v>положительно</v>
      </c>
      <c r="K10" s="91" t="str">
        <f>IF(J10="положительно","эффективно",IF(J10="отрицательно","неэффективно"))</f>
        <v>эффективно</v>
      </c>
    </row>
  </sheetData>
  <sheetProtection password="C62D" sheet="1" objects="1" scenarios="1"/>
  <mergeCells count="14">
    <mergeCell ref="C2:K2"/>
    <mergeCell ref="A4:A8"/>
    <mergeCell ref="B4:B8"/>
    <mergeCell ref="C4:K4"/>
    <mergeCell ref="C5:K5"/>
    <mergeCell ref="C6:F6"/>
    <mergeCell ref="G6:I6"/>
    <mergeCell ref="J6:K6"/>
    <mergeCell ref="C7:D7"/>
    <mergeCell ref="E7:F7"/>
    <mergeCell ref="I7:I8"/>
    <mergeCell ref="J7:J8"/>
    <mergeCell ref="K7:K8"/>
    <mergeCell ref="G8:H8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70C0"/>
  </sheetPr>
  <dimension ref="A1:AC9"/>
  <sheetViews>
    <sheetView view="pageBreakPreview" topLeftCell="S1" zoomScale="70" zoomScaleNormal="100" zoomScaleSheetLayoutView="70" workbookViewId="0">
      <selection activeCell="Y8" sqref="Y8"/>
    </sheetView>
  </sheetViews>
  <sheetFormatPr defaultRowHeight="15"/>
  <cols>
    <col min="1" max="1" width="5.42578125" style="9" customWidth="1"/>
    <col min="2" max="2" width="25.85546875" style="9" customWidth="1"/>
    <col min="3" max="3" width="15.85546875" style="10" customWidth="1"/>
    <col min="4" max="4" width="21" style="10" customWidth="1"/>
    <col min="5" max="5" width="16" style="10" customWidth="1"/>
    <col min="6" max="6" width="20" style="10" customWidth="1"/>
    <col min="7" max="7" width="10.7109375" style="10" customWidth="1"/>
    <col min="8" max="8" width="10" style="10" customWidth="1"/>
    <col min="9" max="9" width="9.28515625" style="10" customWidth="1"/>
    <col min="10" max="10" width="18.85546875" style="10" customWidth="1"/>
    <col min="11" max="11" width="17" style="10" customWidth="1"/>
    <col min="12" max="12" width="19.85546875" style="10" customWidth="1"/>
    <col min="13" max="13" width="23.5703125" style="10" customWidth="1"/>
    <col min="14" max="14" width="20.42578125" style="10" customWidth="1"/>
    <col min="15" max="15" width="23.140625" style="10" customWidth="1"/>
    <col min="16" max="16" width="9.5703125" style="10" customWidth="1"/>
    <col min="17" max="17" width="10.140625" style="10" customWidth="1"/>
    <col min="18" max="18" width="10" style="10" customWidth="1"/>
    <col min="19" max="19" width="19" style="10" customWidth="1"/>
    <col min="20" max="20" width="16.5703125" style="10" customWidth="1"/>
    <col min="21" max="21" width="28.42578125" style="10" customWidth="1"/>
    <col min="22" max="23" width="28.140625" style="10" customWidth="1"/>
    <col min="24" max="24" width="29.140625" style="10" customWidth="1"/>
    <col min="25" max="25" width="11.85546875" style="10" customWidth="1"/>
    <col min="26" max="26" width="12.140625" style="10" customWidth="1"/>
    <col min="27" max="27" width="13.5703125" style="10" customWidth="1"/>
    <col min="28" max="28" width="19.7109375" style="10" customWidth="1"/>
    <col min="29" max="29" width="18.28515625" style="10" customWidth="1"/>
    <col min="30" max="16384" width="9.140625" style="10"/>
  </cols>
  <sheetData>
    <row r="1" spans="1:29" ht="30" customHeight="1">
      <c r="C1" s="134" t="s">
        <v>64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</row>
    <row r="2" spans="1:29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9" s="3" customFormat="1" ht="26.25" customHeight="1" thickBot="1">
      <c r="A3" s="109" t="s">
        <v>0</v>
      </c>
      <c r="B3" s="106" t="s">
        <v>181</v>
      </c>
      <c r="C3" s="133" t="s">
        <v>52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9" s="3" customFormat="1" ht="57.75" customHeight="1">
      <c r="A4" s="110"/>
      <c r="B4" s="107"/>
      <c r="C4" s="127" t="s">
        <v>163</v>
      </c>
      <c r="D4" s="128"/>
      <c r="E4" s="128"/>
      <c r="F4" s="128"/>
      <c r="G4" s="128"/>
      <c r="H4" s="128"/>
      <c r="I4" s="128"/>
      <c r="J4" s="128"/>
      <c r="K4" s="129"/>
      <c r="L4" s="135" t="s">
        <v>164</v>
      </c>
      <c r="M4" s="131"/>
      <c r="N4" s="131"/>
      <c r="O4" s="131"/>
      <c r="P4" s="131"/>
      <c r="Q4" s="131"/>
      <c r="R4" s="131"/>
      <c r="S4" s="131"/>
      <c r="T4" s="132"/>
      <c r="U4" s="135" t="s">
        <v>165</v>
      </c>
      <c r="V4" s="131"/>
      <c r="W4" s="131"/>
      <c r="X4" s="131"/>
      <c r="Y4" s="131"/>
      <c r="Z4" s="131"/>
      <c r="AA4" s="131"/>
      <c r="AB4" s="131"/>
      <c r="AC4" s="132"/>
    </row>
    <row r="5" spans="1:29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  <c r="L5" s="112" t="s">
        <v>7</v>
      </c>
      <c r="M5" s="112"/>
      <c r="N5" s="112"/>
      <c r="O5" s="113"/>
      <c r="P5" s="114" t="s">
        <v>8</v>
      </c>
      <c r="Q5" s="115"/>
      <c r="R5" s="116"/>
      <c r="S5" s="117" t="s">
        <v>4</v>
      </c>
      <c r="T5" s="118"/>
      <c r="U5" s="112" t="s">
        <v>7</v>
      </c>
      <c r="V5" s="112"/>
      <c r="W5" s="112"/>
      <c r="X5" s="113"/>
      <c r="Y5" s="114" t="s">
        <v>8</v>
      </c>
      <c r="Z5" s="115"/>
      <c r="AA5" s="116"/>
      <c r="AB5" s="117" t="s">
        <v>4</v>
      </c>
      <c r="AC5" s="118"/>
    </row>
    <row r="6" spans="1:29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15</v>
      </c>
      <c r="K6" s="125" t="s">
        <v>10</v>
      </c>
      <c r="L6" s="113" t="s">
        <v>11</v>
      </c>
      <c r="M6" s="120"/>
      <c r="N6" s="120" t="s">
        <v>6</v>
      </c>
      <c r="O6" s="120"/>
      <c r="P6" s="4" t="s">
        <v>2</v>
      </c>
      <c r="Q6" s="4" t="s">
        <v>3</v>
      </c>
      <c r="R6" s="121" t="s">
        <v>9</v>
      </c>
      <c r="S6" s="123" t="s">
        <v>14</v>
      </c>
      <c r="T6" s="125" t="s">
        <v>10</v>
      </c>
      <c r="U6" s="113" t="s">
        <v>11</v>
      </c>
      <c r="V6" s="120"/>
      <c r="W6" s="120" t="s">
        <v>6</v>
      </c>
      <c r="X6" s="120"/>
      <c r="Y6" s="4" t="s">
        <v>2</v>
      </c>
      <c r="Z6" s="4" t="s">
        <v>3</v>
      </c>
      <c r="AA6" s="121" t="s">
        <v>9</v>
      </c>
      <c r="AB6" s="123" t="s">
        <v>14</v>
      </c>
      <c r="AC6" s="125" t="s">
        <v>10</v>
      </c>
    </row>
    <row r="7" spans="1:29" s="3" customFormat="1" ht="118.5" customHeight="1">
      <c r="A7" s="110"/>
      <c r="B7" s="108"/>
      <c r="C7" s="55" t="s">
        <v>166</v>
      </c>
      <c r="D7" s="59" t="s">
        <v>167</v>
      </c>
      <c r="E7" s="56" t="s">
        <v>166</v>
      </c>
      <c r="F7" s="59" t="s">
        <v>167</v>
      </c>
      <c r="G7" s="114" t="s">
        <v>5</v>
      </c>
      <c r="H7" s="116"/>
      <c r="I7" s="122"/>
      <c r="J7" s="124"/>
      <c r="K7" s="126"/>
      <c r="L7" s="56" t="s">
        <v>167</v>
      </c>
      <c r="M7" s="58" t="s">
        <v>168</v>
      </c>
      <c r="N7" s="58" t="s">
        <v>167</v>
      </c>
      <c r="O7" s="58" t="s">
        <v>168</v>
      </c>
      <c r="P7" s="114" t="s">
        <v>5</v>
      </c>
      <c r="Q7" s="116"/>
      <c r="R7" s="122"/>
      <c r="S7" s="124"/>
      <c r="T7" s="126"/>
      <c r="U7" s="56" t="s">
        <v>169</v>
      </c>
      <c r="V7" s="58" t="s">
        <v>170</v>
      </c>
      <c r="W7" s="58" t="s">
        <v>169</v>
      </c>
      <c r="X7" s="58" t="s">
        <v>170</v>
      </c>
      <c r="Y7" s="114" t="s">
        <v>5</v>
      </c>
      <c r="Z7" s="116"/>
      <c r="AA7" s="122"/>
      <c r="AB7" s="124"/>
      <c r="AC7" s="126"/>
    </row>
    <row r="8" spans="1:29" s="8" customFormat="1" ht="16.5" thickBot="1">
      <c r="A8" s="7">
        <v>1</v>
      </c>
      <c r="B8" s="1"/>
      <c r="C8" s="42">
        <v>86</v>
      </c>
      <c r="D8" s="24">
        <v>202</v>
      </c>
      <c r="E8" s="25">
        <v>86</v>
      </c>
      <c r="F8" s="24">
        <v>163</v>
      </c>
      <c r="G8" s="15">
        <f>C8*100/D8</f>
        <v>42.574257425742573</v>
      </c>
      <c r="H8" s="15">
        <f>E8*100/F8</f>
        <v>52.760736196319016</v>
      </c>
      <c r="I8" s="15">
        <f>H8-G8</f>
        <v>10.186478770576443</v>
      </c>
      <c r="J8" s="88" t="str">
        <f t="shared" ref="J8" si="0">IF(I8&gt;=0,"положительно",IF(I8&lt;0,"отрицательно"))</f>
        <v>положительно</v>
      </c>
      <c r="K8" s="89" t="str">
        <f t="shared" ref="K8" si="1">IF(J8="положительно","эффективно",IF(J8="отрицательно","неэффективно"))</f>
        <v>эффективно</v>
      </c>
      <c r="L8" s="70">
        <v>202</v>
      </c>
      <c r="M8" s="25">
        <v>26</v>
      </c>
      <c r="N8" s="25">
        <v>163</v>
      </c>
      <c r="O8" s="25">
        <v>18</v>
      </c>
      <c r="P8" s="35">
        <f>M8*100/L8</f>
        <v>12.871287128712872</v>
      </c>
      <c r="Q8" s="35">
        <f>O8*100/N8</f>
        <v>11.042944785276074</v>
      </c>
      <c r="R8" s="35">
        <f>Q8-P8</f>
        <v>-1.8283423434367982</v>
      </c>
      <c r="S8" s="88" t="str">
        <f t="shared" ref="S8" si="2">IF(R8&lt;=0,"положительно",IF(R8&gt;0,"отрицательно"))</f>
        <v>положительно</v>
      </c>
      <c r="T8" s="100" t="str">
        <f t="shared" ref="T8" si="3">IF(S8="положительно","эффективно",IF(S8="отрицательно","неэффективно"))</f>
        <v>эффективно</v>
      </c>
      <c r="U8" s="25">
        <v>3</v>
      </c>
      <c r="V8" s="25">
        <v>78</v>
      </c>
      <c r="W8" s="25">
        <v>3</v>
      </c>
      <c r="X8" s="25">
        <v>89</v>
      </c>
      <c r="Y8" s="35">
        <f>U8*100/V8</f>
        <v>3.8461538461538463</v>
      </c>
      <c r="Z8" s="35">
        <f>W8*100/X8</f>
        <v>3.3707865168539324</v>
      </c>
      <c r="AA8" s="35">
        <f>Z8-Y8</f>
        <v>-0.47536732929991388</v>
      </c>
      <c r="AB8" s="88" t="str">
        <f t="shared" ref="AB8" si="4">IF(AA8&lt;=0,"положительно",IF(AA8&gt;0,"отрицательно"))</f>
        <v>положительно</v>
      </c>
      <c r="AC8" s="88" t="str">
        <f t="shared" ref="AC8" si="5">IF(AB8="положительно","эффективно",IF(AB8="отрицательно","неэффективно"))</f>
        <v>эффективно</v>
      </c>
    </row>
    <row r="9" spans="1:29" s="39" customFormat="1" ht="16.5" thickBot="1">
      <c r="A9" s="13"/>
      <c r="B9" s="14" t="s">
        <v>1</v>
      </c>
      <c r="C9" s="40">
        <f>SUM(C8:C8)</f>
        <v>86</v>
      </c>
      <c r="D9" s="36">
        <f>SUM(D8:D8)</f>
        <v>202</v>
      </c>
      <c r="E9" s="36">
        <f>SUM(E8:E8)</f>
        <v>86</v>
      </c>
      <c r="F9" s="36">
        <f>SUM(F8:F8)</f>
        <v>163</v>
      </c>
      <c r="G9" s="37">
        <f>C9*100/D9</f>
        <v>42.574257425742573</v>
      </c>
      <c r="H9" s="37">
        <f t="shared" ref="H9" si="6">E9*100/F9</f>
        <v>52.760736196319016</v>
      </c>
      <c r="I9" s="37">
        <f t="shared" ref="I9" si="7">H9-G9</f>
        <v>10.186478770576443</v>
      </c>
      <c r="J9" s="97" t="str">
        <f>IF(I9&gt;=0,"положительно",IF(I9&lt;0,"отрицательно"))</f>
        <v>положительно</v>
      </c>
      <c r="K9" s="99" t="str">
        <f>IF(J9="положительно","эффективно",IF(J9="отрицательно","неэффективно"))</f>
        <v>эффективно</v>
      </c>
      <c r="L9" s="41">
        <f>SUM(L8:L8)</f>
        <v>202</v>
      </c>
      <c r="M9" s="41">
        <f>SUM(M8:M8)</f>
        <v>26</v>
      </c>
      <c r="N9" s="41">
        <f>SUM(N8:N8)</f>
        <v>163</v>
      </c>
      <c r="O9" s="41">
        <f>SUM(O8:O8)</f>
        <v>18</v>
      </c>
      <c r="P9" s="38">
        <f t="shared" ref="P9" si="8">M9*100/L9</f>
        <v>12.871287128712872</v>
      </c>
      <c r="Q9" s="38">
        <f t="shared" ref="Q9" si="9">O9*100/N9</f>
        <v>11.042944785276074</v>
      </c>
      <c r="R9" s="38">
        <f t="shared" ref="R9" si="10">Q9-P9</f>
        <v>-1.8283423434367982</v>
      </c>
      <c r="S9" s="97" t="str">
        <f>IF(R9&lt;=0,"положительно",IF(R9&gt;0,"отрицательно"))</f>
        <v>положительно</v>
      </c>
      <c r="T9" s="98" t="str">
        <f>IF(S9="положительно","эффективно",IF(S9="отрицательно","неэффективно"))</f>
        <v>эффективно</v>
      </c>
      <c r="U9" s="40">
        <f>SUM(U8:U8)</f>
        <v>3</v>
      </c>
      <c r="V9" s="40">
        <f>SUM(V8:V8)</f>
        <v>78</v>
      </c>
      <c r="W9" s="40">
        <f>SUM(W8:W8)</f>
        <v>3</v>
      </c>
      <c r="X9" s="40">
        <f>SUM(X8:X8)</f>
        <v>89</v>
      </c>
      <c r="Y9" s="38">
        <f t="shared" ref="Y9" si="11">U9*100/V9</f>
        <v>3.8461538461538463</v>
      </c>
      <c r="Z9" s="38">
        <f t="shared" ref="Z9" si="12">W9*100/X9</f>
        <v>3.3707865168539324</v>
      </c>
      <c r="AA9" s="38">
        <f t="shared" ref="AA9" si="13">Z9-Y9</f>
        <v>-0.47536732929991388</v>
      </c>
      <c r="AB9" s="97" t="str">
        <f>IF(AA9&lt;=0,"положительно",IF(AA9&gt;0,"отрицательно"))</f>
        <v>положительно</v>
      </c>
      <c r="AC9" s="99" t="str">
        <f>IF(AB9="положительно","эффективно",IF(AB9="отрицательно","неэффективно"))</f>
        <v>эффективно</v>
      </c>
    </row>
  </sheetData>
  <sheetProtection password="C62D" sheet="1" objects="1" scenarios="1"/>
  <mergeCells count="34">
    <mergeCell ref="AA6:AA7"/>
    <mergeCell ref="AB6:AB7"/>
    <mergeCell ref="AC6:AC7"/>
    <mergeCell ref="G7:H7"/>
    <mergeCell ref="P7:Q7"/>
    <mergeCell ref="Y7:Z7"/>
    <mergeCell ref="N6:O6"/>
    <mergeCell ref="R6:R7"/>
    <mergeCell ref="S6:S7"/>
    <mergeCell ref="T6:T7"/>
    <mergeCell ref="U6:V6"/>
    <mergeCell ref="W6:X6"/>
    <mergeCell ref="L6:M6"/>
    <mergeCell ref="C6:D6"/>
    <mergeCell ref="E6:F6"/>
    <mergeCell ref="I6:I7"/>
    <mergeCell ref="J6:J7"/>
    <mergeCell ref="K6:K7"/>
    <mergeCell ref="AB5:AC5"/>
    <mergeCell ref="C1:AC1"/>
    <mergeCell ref="A3:A7"/>
    <mergeCell ref="B3:B7"/>
    <mergeCell ref="C3:T3"/>
    <mergeCell ref="C4:K4"/>
    <mergeCell ref="L4:T4"/>
    <mergeCell ref="U4:AC4"/>
    <mergeCell ref="C5:F5"/>
    <mergeCell ref="G5:I5"/>
    <mergeCell ref="J5:K5"/>
    <mergeCell ref="L5:O5"/>
    <mergeCell ref="P5:R5"/>
    <mergeCell ref="S5:T5"/>
    <mergeCell ref="U5:X5"/>
    <mergeCell ref="Y5:AA5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1" fitToWidth="3" fitToHeight="0" orientation="landscape" r:id="rId1"/>
  <colBreaks count="2" manualBreakCount="2">
    <brk id="11" max="11" man="1"/>
    <brk id="20" max="1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2060"/>
  </sheetPr>
  <dimension ref="A1:T9"/>
  <sheetViews>
    <sheetView view="pageBreakPreview" topLeftCell="G1" zoomScale="70" zoomScaleNormal="100" zoomScaleSheetLayoutView="70" workbookViewId="0">
      <selection activeCell="M13" sqref="M13"/>
    </sheetView>
  </sheetViews>
  <sheetFormatPr defaultRowHeight="15"/>
  <cols>
    <col min="1" max="1" width="5.42578125" style="9" customWidth="1"/>
    <col min="2" max="2" width="25.85546875" style="9" customWidth="1"/>
    <col min="3" max="3" width="18.5703125" style="10" customWidth="1"/>
    <col min="4" max="4" width="23.140625" style="10" customWidth="1"/>
    <col min="5" max="5" width="17.85546875" style="10" customWidth="1"/>
    <col min="6" max="6" width="20" style="10" customWidth="1"/>
    <col min="7" max="7" width="10.7109375" style="10" customWidth="1"/>
    <col min="8" max="8" width="10" style="10" customWidth="1"/>
    <col min="9" max="9" width="9.28515625" style="10" customWidth="1"/>
    <col min="10" max="10" width="18.85546875" style="10" customWidth="1"/>
    <col min="11" max="11" width="17" style="10" customWidth="1"/>
    <col min="12" max="12" width="19.85546875" style="10" customWidth="1"/>
    <col min="13" max="13" width="23.5703125" style="10" customWidth="1"/>
    <col min="14" max="14" width="20.42578125" style="10" customWidth="1"/>
    <col min="15" max="15" width="23.140625" style="10" customWidth="1"/>
    <col min="16" max="16" width="9.5703125" style="10" customWidth="1"/>
    <col min="17" max="17" width="10.140625" style="10" customWidth="1"/>
    <col min="18" max="18" width="10" style="10" customWidth="1"/>
    <col min="19" max="19" width="19" style="10" customWidth="1"/>
    <col min="20" max="20" width="16.5703125" style="10" customWidth="1"/>
    <col min="21" max="16384" width="9.140625" style="10"/>
  </cols>
  <sheetData>
    <row r="1" spans="1:20" ht="42" customHeight="1">
      <c r="C1" s="134" t="s">
        <v>68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</row>
    <row r="2" spans="1:20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3" customFormat="1" ht="26.25" customHeight="1" thickBot="1">
      <c r="A3" s="109" t="s">
        <v>0</v>
      </c>
      <c r="B3" s="106" t="s">
        <v>181</v>
      </c>
      <c r="C3" s="133" t="s">
        <v>69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s="3" customFormat="1" ht="57.75" customHeight="1">
      <c r="A4" s="110"/>
      <c r="B4" s="107"/>
      <c r="C4" s="127" t="s">
        <v>171</v>
      </c>
      <c r="D4" s="128"/>
      <c r="E4" s="128"/>
      <c r="F4" s="128"/>
      <c r="G4" s="128"/>
      <c r="H4" s="128"/>
      <c r="I4" s="128"/>
      <c r="J4" s="128"/>
      <c r="K4" s="129"/>
      <c r="L4" s="135" t="s">
        <v>172</v>
      </c>
      <c r="M4" s="131"/>
      <c r="N4" s="131"/>
      <c r="O4" s="131"/>
      <c r="P4" s="131"/>
      <c r="Q4" s="131"/>
      <c r="R4" s="131"/>
      <c r="S4" s="131"/>
      <c r="T4" s="132"/>
    </row>
    <row r="5" spans="1:20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  <c r="L5" s="112" t="s">
        <v>7</v>
      </c>
      <c r="M5" s="112"/>
      <c r="N5" s="112"/>
      <c r="O5" s="113"/>
      <c r="P5" s="114" t="s">
        <v>8</v>
      </c>
      <c r="Q5" s="115"/>
      <c r="R5" s="116"/>
      <c r="S5" s="117" t="s">
        <v>4</v>
      </c>
      <c r="T5" s="118"/>
    </row>
    <row r="6" spans="1:20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14</v>
      </c>
      <c r="K6" s="125" t="s">
        <v>10</v>
      </c>
      <c r="L6" s="113" t="s">
        <v>11</v>
      </c>
      <c r="M6" s="120"/>
      <c r="N6" s="120" t="s">
        <v>6</v>
      </c>
      <c r="O6" s="120"/>
      <c r="P6" s="4" t="s">
        <v>2</v>
      </c>
      <c r="Q6" s="4" t="s">
        <v>3</v>
      </c>
      <c r="R6" s="121" t="s">
        <v>9</v>
      </c>
      <c r="S6" s="137" t="s">
        <v>173</v>
      </c>
      <c r="T6" s="125" t="s">
        <v>10</v>
      </c>
    </row>
    <row r="7" spans="1:20" s="3" customFormat="1" ht="118.5" customHeight="1">
      <c r="A7" s="110"/>
      <c r="B7" s="108"/>
      <c r="C7" s="55" t="s">
        <v>174</v>
      </c>
      <c r="D7" s="59" t="s">
        <v>175</v>
      </c>
      <c r="E7" s="56" t="s">
        <v>174</v>
      </c>
      <c r="F7" s="59" t="s">
        <v>175</v>
      </c>
      <c r="G7" s="114" t="s">
        <v>5</v>
      </c>
      <c r="H7" s="116"/>
      <c r="I7" s="122"/>
      <c r="J7" s="124"/>
      <c r="K7" s="126"/>
      <c r="L7" s="56" t="s">
        <v>176</v>
      </c>
      <c r="M7" s="58" t="s">
        <v>177</v>
      </c>
      <c r="N7" s="58" t="s">
        <v>176</v>
      </c>
      <c r="O7" s="58" t="s">
        <v>177</v>
      </c>
      <c r="P7" s="114" t="s">
        <v>5</v>
      </c>
      <c r="Q7" s="116"/>
      <c r="R7" s="122"/>
      <c r="S7" s="124"/>
      <c r="T7" s="126"/>
    </row>
    <row r="8" spans="1:20" s="8" customFormat="1" ht="16.5" thickBot="1">
      <c r="A8" s="7">
        <v>1</v>
      </c>
      <c r="B8" s="1"/>
      <c r="C8" s="42">
        <v>4</v>
      </c>
      <c r="D8" s="24">
        <v>19</v>
      </c>
      <c r="E8" s="25">
        <v>1</v>
      </c>
      <c r="F8" s="24">
        <v>18</v>
      </c>
      <c r="G8" s="15">
        <f>C8*100/D8</f>
        <v>21.05263157894737</v>
      </c>
      <c r="H8" s="15">
        <f>E8*100/F8</f>
        <v>5.5555555555555554</v>
      </c>
      <c r="I8" s="15">
        <f>H8-G8</f>
        <v>-15.497076023391815</v>
      </c>
      <c r="J8" s="88" t="str">
        <f t="shared" ref="J8" si="0">IF(I8&lt;=0,"положительно",IF(I8&gt;0,"отрицательно"))</f>
        <v>положительно</v>
      </c>
      <c r="K8" s="89" t="str">
        <f t="shared" ref="K8" si="1">IF(J8="положительно","эффективно",IF(J8="отрицательно","неэффективно"))</f>
        <v>эффективно</v>
      </c>
      <c r="L8" s="70">
        <v>19</v>
      </c>
      <c r="M8" s="25">
        <v>19</v>
      </c>
      <c r="N8" s="25">
        <v>18</v>
      </c>
      <c r="O8" s="25">
        <v>18</v>
      </c>
      <c r="P8" s="35">
        <f>M8*100/L8</f>
        <v>100</v>
      </c>
      <c r="Q8" s="35">
        <f>O8*100/N8</f>
        <v>100</v>
      </c>
      <c r="R8" s="35">
        <f>Q8-P8</f>
        <v>0</v>
      </c>
      <c r="S8" s="88" t="str">
        <f t="shared" ref="S8" si="2">IF(R8&gt;=0,"положительно",IF(R8&lt;0,"отрицательно"))</f>
        <v>положительно</v>
      </c>
      <c r="T8" s="100" t="str">
        <f t="shared" ref="T8" si="3">IF(S8="положительно","эффективно",IF(S8="отрицательно","неэффективно"))</f>
        <v>эффективно</v>
      </c>
    </row>
    <row r="9" spans="1:20" s="39" customFormat="1" ht="16.5" thickBot="1">
      <c r="A9" s="13"/>
      <c r="B9" s="14" t="s">
        <v>1</v>
      </c>
      <c r="C9" s="40">
        <f>SUM(C8:C8)</f>
        <v>4</v>
      </c>
      <c r="D9" s="36">
        <f>SUM(D8:D8)</f>
        <v>19</v>
      </c>
      <c r="E9" s="36">
        <f>SUM(E8:E8)</f>
        <v>1</v>
      </c>
      <c r="F9" s="36">
        <f>SUM(F8:F8)</f>
        <v>18</v>
      </c>
      <c r="G9" s="37">
        <f>C9*100/D9</f>
        <v>21.05263157894737</v>
      </c>
      <c r="H9" s="37">
        <f t="shared" ref="H9" si="4">E9*100/F9</f>
        <v>5.5555555555555554</v>
      </c>
      <c r="I9" s="37">
        <f t="shared" ref="I9" si="5">H9-G9</f>
        <v>-15.497076023391815</v>
      </c>
      <c r="J9" s="97" t="str">
        <f>IF(I9&lt;=0,"положительно",IF(I9&gt;0,"отрицательно"))</f>
        <v>положительно</v>
      </c>
      <c r="K9" s="99" t="str">
        <f>IF(J9="положительно","эффективно",IF(J9="отрицательно","неэффективно"))</f>
        <v>эффективно</v>
      </c>
      <c r="L9" s="41">
        <f>SUM(L8:L8)</f>
        <v>19</v>
      </c>
      <c r="M9" s="41">
        <f>SUM(M8:M8)</f>
        <v>19</v>
      </c>
      <c r="N9" s="41">
        <f>SUM(N8:N8)</f>
        <v>18</v>
      </c>
      <c r="O9" s="41">
        <f>SUM(O8:O8)</f>
        <v>18</v>
      </c>
      <c r="P9" s="38">
        <f t="shared" ref="P9" si="6">M9*100/L9</f>
        <v>100</v>
      </c>
      <c r="Q9" s="38">
        <f t="shared" ref="Q9" si="7">O9*100/N9</f>
        <v>100</v>
      </c>
      <c r="R9" s="38">
        <f t="shared" ref="R9" si="8">Q9-P9</f>
        <v>0</v>
      </c>
      <c r="S9" s="97" t="str">
        <f>IF(R9&gt;=0,"положительно",IF(R9&lt;0,"отрицательно"))</f>
        <v>положительно</v>
      </c>
      <c r="T9" s="98" t="str">
        <f>IF(S9="положительно","эффективно",IF(S9="отрицательно","неэффективно"))</f>
        <v>эффективно</v>
      </c>
    </row>
  </sheetData>
  <sheetProtection password="C62D" sheet="1" objects="1" scenarios="1"/>
  <mergeCells count="24">
    <mergeCell ref="T6:T7"/>
    <mergeCell ref="G7:H7"/>
    <mergeCell ref="P7:Q7"/>
    <mergeCell ref="P5:R5"/>
    <mergeCell ref="S5:T5"/>
    <mergeCell ref="L6:M6"/>
    <mergeCell ref="N6:O6"/>
    <mergeCell ref="R6:R7"/>
    <mergeCell ref="C1:T1"/>
    <mergeCell ref="A3:A7"/>
    <mergeCell ref="B3:B7"/>
    <mergeCell ref="C3:T3"/>
    <mergeCell ref="C4:K4"/>
    <mergeCell ref="L4:T4"/>
    <mergeCell ref="C5:F5"/>
    <mergeCell ref="G5:I5"/>
    <mergeCell ref="J5:K5"/>
    <mergeCell ref="L5:O5"/>
    <mergeCell ref="C6:D6"/>
    <mergeCell ref="E6:F6"/>
    <mergeCell ref="I6:I7"/>
    <mergeCell ref="J6:J7"/>
    <mergeCell ref="K6:K7"/>
    <mergeCell ref="S6:S7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3" fitToWidth="3" fitToHeight="0" orientation="landscape" r:id="rId1"/>
  <colBreaks count="1" manualBreakCount="1">
    <brk id="11" max="1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7030A0"/>
  </sheetPr>
  <dimension ref="A2:AL10"/>
  <sheetViews>
    <sheetView tabSelected="1" view="pageBreakPreview" zoomScale="70" zoomScaleNormal="100" zoomScaleSheetLayoutView="70" workbookViewId="0">
      <selection activeCell="E11" sqref="E11"/>
    </sheetView>
  </sheetViews>
  <sheetFormatPr defaultRowHeight="15"/>
  <cols>
    <col min="1" max="1" width="5.42578125" style="9" customWidth="1"/>
    <col min="2" max="2" width="25.85546875" style="9" customWidth="1"/>
    <col min="3" max="3" width="12.140625" style="10" customWidth="1"/>
    <col min="4" max="4" width="13.28515625" style="10" customWidth="1"/>
    <col min="5" max="5" width="12.28515625" style="10" customWidth="1"/>
    <col min="6" max="6" width="11.5703125" style="10" customWidth="1"/>
    <col min="7" max="7" width="9.7109375" style="10" customWidth="1"/>
    <col min="8" max="8" width="10" style="10" customWidth="1"/>
    <col min="9" max="9" width="9.28515625" style="10" customWidth="1"/>
    <col min="10" max="10" width="20.28515625" style="10" customWidth="1"/>
    <col min="11" max="11" width="17" style="10" customWidth="1"/>
    <col min="12" max="12" width="13.140625" style="10" customWidth="1"/>
    <col min="13" max="13" width="12.5703125" style="10" customWidth="1"/>
    <col min="14" max="14" width="12.140625" style="10" customWidth="1"/>
    <col min="15" max="15" width="13" style="10" customWidth="1"/>
    <col min="16" max="16" width="9.5703125" style="10" customWidth="1"/>
    <col min="17" max="17" width="10.140625" style="10" customWidth="1"/>
    <col min="18" max="18" width="10" style="10" customWidth="1"/>
    <col min="19" max="19" width="19" style="10" customWidth="1"/>
    <col min="20" max="20" width="16.5703125" style="10" customWidth="1"/>
    <col min="21" max="21" width="15.28515625" style="10" customWidth="1"/>
    <col min="22" max="22" width="20.28515625" style="10" customWidth="1"/>
    <col min="23" max="23" width="14.85546875" style="10" customWidth="1"/>
    <col min="24" max="24" width="20.28515625" style="10" customWidth="1"/>
    <col min="25" max="25" width="11.85546875" style="10" customWidth="1"/>
    <col min="26" max="26" width="13" style="10" customWidth="1"/>
    <col min="27" max="27" width="11.42578125" style="10" customWidth="1"/>
    <col min="28" max="28" width="19.7109375" style="10" customWidth="1"/>
    <col min="29" max="29" width="17.7109375" style="10" customWidth="1"/>
    <col min="30" max="30" width="14.7109375" style="10" customWidth="1"/>
    <col min="31" max="31" width="28" style="10" customWidth="1"/>
    <col min="32" max="32" width="14.28515625" style="10" customWidth="1"/>
    <col min="33" max="33" width="28.7109375" style="10" customWidth="1"/>
    <col min="34" max="34" width="10.42578125" style="10" customWidth="1"/>
    <col min="35" max="35" width="10.5703125" style="10" customWidth="1"/>
    <col min="36" max="36" width="11" style="10" customWidth="1"/>
    <col min="37" max="37" width="23.42578125" style="10" customWidth="1"/>
    <col min="38" max="38" width="19.42578125" style="10" customWidth="1"/>
    <col min="39" max="16384" width="9.140625" style="10"/>
  </cols>
  <sheetData>
    <row r="2" spans="1:38" ht="45.75" customHeight="1">
      <c r="B2" s="32"/>
      <c r="C2" s="134" t="s">
        <v>72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38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38" s="3" customFormat="1" ht="26.25" customHeight="1" thickBot="1">
      <c r="A4" s="109" t="s">
        <v>0</v>
      </c>
      <c r="B4" s="106" t="s">
        <v>181</v>
      </c>
      <c r="C4" s="133" t="s">
        <v>73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38" s="3" customFormat="1" ht="71.25" customHeight="1">
      <c r="A5" s="110"/>
      <c r="B5" s="107"/>
      <c r="C5" s="127" t="s">
        <v>85</v>
      </c>
      <c r="D5" s="128"/>
      <c r="E5" s="128"/>
      <c r="F5" s="128"/>
      <c r="G5" s="128"/>
      <c r="H5" s="128"/>
      <c r="I5" s="128"/>
      <c r="J5" s="128"/>
      <c r="K5" s="129"/>
      <c r="L5" s="130" t="s">
        <v>86</v>
      </c>
      <c r="M5" s="131"/>
      <c r="N5" s="131"/>
      <c r="O5" s="131"/>
      <c r="P5" s="131"/>
      <c r="Q5" s="131"/>
      <c r="R5" s="131"/>
      <c r="S5" s="131"/>
      <c r="T5" s="132"/>
      <c r="U5" s="130" t="s">
        <v>87</v>
      </c>
      <c r="V5" s="131"/>
      <c r="W5" s="131"/>
      <c r="X5" s="131"/>
      <c r="Y5" s="131"/>
      <c r="Z5" s="131"/>
      <c r="AA5" s="131"/>
      <c r="AB5" s="131"/>
      <c r="AC5" s="132"/>
      <c r="AD5" s="130" t="s">
        <v>88</v>
      </c>
      <c r="AE5" s="131"/>
      <c r="AF5" s="131"/>
      <c r="AG5" s="131"/>
      <c r="AH5" s="131"/>
      <c r="AI5" s="131"/>
      <c r="AJ5" s="131"/>
      <c r="AK5" s="131"/>
      <c r="AL5" s="132"/>
    </row>
    <row r="6" spans="1:38" s="3" customFormat="1" ht="21" customHeight="1">
      <c r="A6" s="110"/>
      <c r="B6" s="107"/>
      <c r="C6" s="111" t="s">
        <v>7</v>
      </c>
      <c r="D6" s="112"/>
      <c r="E6" s="112"/>
      <c r="F6" s="113"/>
      <c r="G6" s="114" t="s">
        <v>8</v>
      </c>
      <c r="H6" s="115"/>
      <c r="I6" s="116"/>
      <c r="J6" s="117" t="s">
        <v>4</v>
      </c>
      <c r="K6" s="118"/>
      <c r="L6" s="111" t="s">
        <v>7</v>
      </c>
      <c r="M6" s="112"/>
      <c r="N6" s="112"/>
      <c r="O6" s="113"/>
      <c r="P6" s="114" t="s">
        <v>8</v>
      </c>
      <c r="Q6" s="115"/>
      <c r="R6" s="116"/>
      <c r="S6" s="117" t="s">
        <v>4</v>
      </c>
      <c r="T6" s="118"/>
      <c r="U6" s="111" t="s">
        <v>7</v>
      </c>
      <c r="V6" s="112"/>
      <c r="W6" s="112"/>
      <c r="X6" s="113"/>
      <c r="Y6" s="114" t="s">
        <v>8</v>
      </c>
      <c r="Z6" s="115"/>
      <c r="AA6" s="116"/>
      <c r="AB6" s="117" t="s">
        <v>4</v>
      </c>
      <c r="AC6" s="118"/>
      <c r="AD6" s="111" t="s">
        <v>7</v>
      </c>
      <c r="AE6" s="112"/>
      <c r="AF6" s="112"/>
      <c r="AG6" s="113"/>
      <c r="AH6" s="114" t="s">
        <v>8</v>
      </c>
      <c r="AI6" s="115"/>
      <c r="AJ6" s="116"/>
      <c r="AK6" s="117" t="s">
        <v>4</v>
      </c>
      <c r="AL6" s="118"/>
    </row>
    <row r="7" spans="1:38" s="3" customFormat="1" ht="51" customHeight="1">
      <c r="A7" s="110"/>
      <c r="B7" s="107"/>
      <c r="C7" s="119" t="s">
        <v>11</v>
      </c>
      <c r="D7" s="120"/>
      <c r="E7" s="120" t="s">
        <v>6</v>
      </c>
      <c r="F7" s="120"/>
      <c r="G7" s="4" t="s">
        <v>2</v>
      </c>
      <c r="H7" s="4" t="s">
        <v>3</v>
      </c>
      <c r="I7" s="121" t="s">
        <v>9</v>
      </c>
      <c r="J7" s="123" t="s">
        <v>13</v>
      </c>
      <c r="K7" s="125" t="s">
        <v>10</v>
      </c>
      <c r="L7" s="119" t="s">
        <v>11</v>
      </c>
      <c r="M7" s="120"/>
      <c r="N7" s="120" t="s">
        <v>6</v>
      </c>
      <c r="O7" s="120"/>
      <c r="P7" s="4" t="s">
        <v>2</v>
      </c>
      <c r="Q7" s="4" t="s">
        <v>3</v>
      </c>
      <c r="R7" s="121" t="s">
        <v>9</v>
      </c>
      <c r="S7" s="123" t="s">
        <v>14</v>
      </c>
      <c r="T7" s="125" t="s">
        <v>10</v>
      </c>
      <c r="U7" s="119" t="s">
        <v>11</v>
      </c>
      <c r="V7" s="120"/>
      <c r="W7" s="120" t="s">
        <v>6</v>
      </c>
      <c r="X7" s="120"/>
      <c r="Y7" s="4" t="s">
        <v>2</v>
      </c>
      <c r="Z7" s="4" t="s">
        <v>3</v>
      </c>
      <c r="AA7" s="121" t="s">
        <v>9</v>
      </c>
      <c r="AB7" s="123" t="s">
        <v>14</v>
      </c>
      <c r="AC7" s="125" t="s">
        <v>10</v>
      </c>
      <c r="AD7" s="119" t="s">
        <v>11</v>
      </c>
      <c r="AE7" s="120"/>
      <c r="AF7" s="120" t="s">
        <v>6</v>
      </c>
      <c r="AG7" s="120"/>
      <c r="AH7" s="4" t="s">
        <v>2</v>
      </c>
      <c r="AI7" s="4" t="s">
        <v>3</v>
      </c>
      <c r="AJ7" s="121" t="s">
        <v>9</v>
      </c>
      <c r="AK7" s="123" t="s">
        <v>13</v>
      </c>
      <c r="AL7" s="125" t="s">
        <v>10</v>
      </c>
    </row>
    <row r="8" spans="1:38" s="3" customFormat="1" ht="81.75" customHeight="1">
      <c r="A8" s="110"/>
      <c r="B8" s="108"/>
      <c r="C8" s="55" t="s">
        <v>89</v>
      </c>
      <c r="D8" s="56" t="s">
        <v>90</v>
      </c>
      <c r="E8" s="56" t="s">
        <v>89</v>
      </c>
      <c r="F8" s="56" t="s">
        <v>90</v>
      </c>
      <c r="G8" s="114" t="s">
        <v>5</v>
      </c>
      <c r="H8" s="116"/>
      <c r="I8" s="122"/>
      <c r="J8" s="124"/>
      <c r="K8" s="126"/>
      <c r="L8" s="55" t="s">
        <v>89</v>
      </c>
      <c r="M8" s="105" t="s">
        <v>91</v>
      </c>
      <c r="N8" s="56" t="s">
        <v>89</v>
      </c>
      <c r="O8" s="105" t="s">
        <v>91</v>
      </c>
      <c r="P8" s="114" t="s">
        <v>5</v>
      </c>
      <c r="Q8" s="116"/>
      <c r="R8" s="122"/>
      <c r="S8" s="124"/>
      <c r="T8" s="126"/>
      <c r="U8" s="55" t="s">
        <v>92</v>
      </c>
      <c r="V8" s="56" t="s">
        <v>93</v>
      </c>
      <c r="W8" s="56" t="s">
        <v>92</v>
      </c>
      <c r="X8" s="56" t="s">
        <v>93</v>
      </c>
      <c r="Y8" s="114" t="s">
        <v>5</v>
      </c>
      <c r="Z8" s="116"/>
      <c r="AA8" s="122"/>
      <c r="AB8" s="124"/>
      <c r="AC8" s="126"/>
      <c r="AD8" s="55" t="s">
        <v>94</v>
      </c>
      <c r="AE8" s="56" t="s">
        <v>95</v>
      </c>
      <c r="AF8" s="56" t="s">
        <v>94</v>
      </c>
      <c r="AG8" s="56" t="s">
        <v>95</v>
      </c>
      <c r="AH8" s="114" t="s">
        <v>5</v>
      </c>
      <c r="AI8" s="116"/>
      <c r="AJ8" s="122"/>
      <c r="AK8" s="124"/>
      <c r="AL8" s="126"/>
    </row>
    <row r="9" spans="1:38" s="8" customFormat="1" ht="16.5" thickBot="1">
      <c r="A9" s="7">
        <v>1</v>
      </c>
      <c r="B9" s="1"/>
      <c r="C9" s="42">
        <v>43</v>
      </c>
      <c r="D9" s="24">
        <v>25</v>
      </c>
      <c r="E9" s="2">
        <v>35</v>
      </c>
      <c r="F9" s="2">
        <v>20</v>
      </c>
      <c r="G9" s="15">
        <f>D9*100/C9</f>
        <v>58.139534883720927</v>
      </c>
      <c r="H9" s="15">
        <f>F9*100/E9</f>
        <v>57.142857142857146</v>
      </c>
      <c r="I9" s="15">
        <f>H9-G9</f>
        <v>-0.99667774086378103</v>
      </c>
      <c r="J9" s="88" t="str">
        <f t="shared" ref="J9" si="0">IF(I9&gt;=0,"положительно",IF(I9&lt;0,"отрицательно"))</f>
        <v>отрицательно</v>
      </c>
      <c r="K9" s="89" t="str">
        <f t="shared" ref="K9" si="1">IF(J9="положительно","эффективно",IF(J9="отрицательно","неэффективно"))</f>
        <v>неэффективно</v>
      </c>
      <c r="L9" s="45">
        <v>34</v>
      </c>
      <c r="M9" s="29">
        <v>12</v>
      </c>
      <c r="N9" s="29">
        <v>24</v>
      </c>
      <c r="O9" s="29">
        <v>8</v>
      </c>
      <c r="P9" s="16">
        <f>M9*100/L9</f>
        <v>35.294117647058826</v>
      </c>
      <c r="Q9" s="16">
        <f>O9*100/N9</f>
        <v>33.333333333333336</v>
      </c>
      <c r="R9" s="16">
        <f>Q9-P9</f>
        <v>-1.9607843137254903</v>
      </c>
      <c r="S9" s="88" t="str">
        <f t="shared" ref="S9" si="2">IF(R9&lt;=0,"положительно",IF(R9&gt;0,"отрицательно"))</f>
        <v>положительно</v>
      </c>
      <c r="T9" s="89" t="str">
        <f t="shared" ref="T9" si="3">IF(S9="положительно","эффективно",IF(S9="отрицательно","неэффективно"))</f>
        <v>эффективно</v>
      </c>
      <c r="U9" s="45">
        <v>43</v>
      </c>
      <c r="V9" s="29">
        <v>2</v>
      </c>
      <c r="W9" s="29">
        <v>35</v>
      </c>
      <c r="X9" s="29">
        <v>1</v>
      </c>
      <c r="Y9" s="16">
        <f>V9*100/U9</f>
        <v>4.6511627906976747</v>
      </c>
      <c r="Z9" s="16">
        <f>X9*100/W9</f>
        <v>2.8571428571428572</v>
      </c>
      <c r="AA9" s="16">
        <f>Z9-Y9</f>
        <v>-1.7940199335548175</v>
      </c>
      <c r="AB9" s="88" t="str">
        <f t="shared" ref="AB9" si="4">IF(AA9&lt;=0,"положительно",IF(AA9&gt;0,"отрицательно"))</f>
        <v>положительно</v>
      </c>
      <c r="AC9" s="89" t="str">
        <f t="shared" ref="AC9" si="5">IF(AB9="положительно","эффективно",IF(AB9="отрицательно","неэффективно"))</f>
        <v>эффективно</v>
      </c>
      <c r="AD9" s="45">
        <v>28</v>
      </c>
      <c r="AE9" s="29">
        <v>28</v>
      </c>
      <c r="AF9" s="29">
        <v>34</v>
      </c>
      <c r="AG9" s="29">
        <v>34</v>
      </c>
      <c r="AH9" s="16">
        <f>AE9*100/AD9</f>
        <v>100</v>
      </c>
      <c r="AI9" s="16">
        <f>AG9*100/AF9</f>
        <v>100</v>
      </c>
      <c r="AJ9" s="16">
        <f>AI9-AH9</f>
        <v>0</v>
      </c>
      <c r="AK9" s="88" t="str">
        <f t="shared" ref="AK9" si="6">IF(AJ9&gt;=0,"положительно",IF(AJ9&lt;0,"отрицательно"))</f>
        <v>положительно</v>
      </c>
      <c r="AL9" s="89" t="str">
        <f t="shared" ref="AL9" si="7">IF(AK9="положительно","эффективно",IF(AK9="отрицательно","неэффективно"))</f>
        <v>эффективно</v>
      </c>
    </row>
    <row r="10" spans="1:38" s="78" customFormat="1" ht="16.5" thickBot="1">
      <c r="A10" s="13"/>
      <c r="B10" s="14" t="s">
        <v>1</v>
      </c>
      <c r="C10" s="40">
        <f>SUM(C9:C9)</f>
        <v>43</v>
      </c>
      <c r="D10" s="40">
        <f>SUM(D9:D9)</f>
        <v>25</v>
      </c>
      <c r="E10" s="40">
        <f>SUM(E9:E9)</f>
        <v>35</v>
      </c>
      <c r="F10" s="40">
        <f>SUM(F9:F9)</f>
        <v>20</v>
      </c>
      <c r="G10" s="37">
        <f t="shared" ref="G10" si="8">D10*100/C10</f>
        <v>58.139534883720927</v>
      </c>
      <c r="H10" s="37">
        <f t="shared" ref="H10" si="9">F10*100/E10</f>
        <v>57.142857142857146</v>
      </c>
      <c r="I10" s="37">
        <f t="shared" ref="I10" si="10">H10-G10</f>
        <v>-0.99667774086378103</v>
      </c>
      <c r="J10" s="97" t="str">
        <f>IF(I10&gt;=0,"положительно",IF(I10&lt;0,"отрицательно"))</f>
        <v>отрицательно</v>
      </c>
      <c r="K10" s="99" t="str">
        <f>IF(J10="положительно","эффективно",IF(J10="отрицательно","неэффективно"))</f>
        <v>неэффективно</v>
      </c>
      <c r="L10" s="41">
        <f>SUM(L9:L9)</f>
        <v>34</v>
      </c>
      <c r="M10" s="36">
        <f>SUM(M9:M9)</f>
        <v>12</v>
      </c>
      <c r="N10" s="36">
        <f>SUM(N9:N9)</f>
        <v>24</v>
      </c>
      <c r="O10" s="36">
        <f>SUM(O9:O9)</f>
        <v>8</v>
      </c>
      <c r="P10" s="69">
        <f t="shared" ref="P10" si="11">M10*100/L10</f>
        <v>35.294117647058826</v>
      </c>
      <c r="Q10" s="69">
        <f t="shared" ref="Q10" si="12">O10*100/N10</f>
        <v>33.333333333333336</v>
      </c>
      <c r="R10" s="69">
        <f t="shared" ref="R10" si="13">Q10-P10</f>
        <v>-1.9607843137254903</v>
      </c>
      <c r="S10" s="97" t="str">
        <f>IF(R10&lt;=0,"положительно",IF(R10&gt;0,"отрицательно"))</f>
        <v>положительно</v>
      </c>
      <c r="T10" s="99" t="str">
        <f>IF(S10="положительно","эффективно",IF(S10="отрицательно","неэффективно"))</f>
        <v>эффективно</v>
      </c>
      <c r="U10" s="41">
        <f>SUM(U9:U9)</f>
        <v>43</v>
      </c>
      <c r="V10" s="36">
        <f>SUM(V9:V9)</f>
        <v>2</v>
      </c>
      <c r="W10" s="36">
        <f>SUM(W9:W9)</f>
        <v>35</v>
      </c>
      <c r="X10" s="36">
        <f>SUM(X9:X9)</f>
        <v>1</v>
      </c>
      <c r="Y10" s="69">
        <f t="shared" ref="Y10" si="14">V10*100/U10</f>
        <v>4.6511627906976747</v>
      </c>
      <c r="Z10" s="69">
        <f t="shared" ref="Z10" si="15">X10*100/W10</f>
        <v>2.8571428571428572</v>
      </c>
      <c r="AA10" s="69">
        <f t="shared" ref="AA10" si="16">Z10-Y10</f>
        <v>-1.7940199335548175</v>
      </c>
      <c r="AB10" s="97" t="str">
        <f t="shared" ref="AB10" si="17">IF(AA10&lt;=0,"положительно",IF(AA10&gt;0,"отрицательно"))</f>
        <v>положительно</v>
      </c>
      <c r="AC10" s="99" t="str">
        <f t="shared" ref="AC10" si="18">IF(AB10="положительно","эффективно",IF(AB10="отрицательно","неэффективно"))</f>
        <v>эффективно</v>
      </c>
      <c r="AD10" s="41">
        <f>SUM(AD9:AD9)</f>
        <v>28</v>
      </c>
      <c r="AE10" s="36">
        <f>SUM(AE9:AE9)</f>
        <v>28</v>
      </c>
      <c r="AF10" s="36">
        <f>SUM(AF9:AF9)</f>
        <v>34</v>
      </c>
      <c r="AG10" s="36">
        <f>SUM(AG9:AG9)</f>
        <v>34</v>
      </c>
      <c r="AH10" s="69">
        <f t="shared" ref="AH10" si="19">AE10*100/AD10</f>
        <v>100</v>
      </c>
      <c r="AI10" s="69">
        <f t="shared" ref="AI10" si="20">AG10*100/AF10</f>
        <v>100</v>
      </c>
      <c r="AJ10" s="69">
        <f t="shared" ref="AJ10" si="21">AI10-AH10</f>
        <v>0</v>
      </c>
      <c r="AK10" s="97" t="str">
        <f>IF(AJ10&gt;=0,"положительно",IF(AJ10&lt;0,"отрицательно"))</f>
        <v>положительно</v>
      </c>
      <c r="AL10" s="99" t="str">
        <f>IF(AK10="положительно","эффективно",IF(AK10="отрицательно","неэффективно"))</f>
        <v>эффективно</v>
      </c>
    </row>
  </sheetData>
  <sheetProtection password="C62D" sheet="1" objects="1" scenarios="1"/>
  <mergeCells count="44">
    <mergeCell ref="AF7:AG7"/>
    <mergeCell ref="AJ7:AJ8"/>
    <mergeCell ref="AK7:AK8"/>
    <mergeCell ref="AL7:AL8"/>
    <mergeCell ref="G8:H8"/>
    <mergeCell ref="P8:Q8"/>
    <mergeCell ref="Y8:Z8"/>
    <mergeCell ref="AH8:AI8"/>
    <mergeCell ref="U7:V7"/>
    <mergeCell ref="W7:X7"/>
    <mergeCell ref="AA7:AA8"/>
    <mergeCell ref="AB7:AB8"/>
    <mergeCell ref="AC7:AC8"/>
    <mergeCell ref="AD7:AE7"/>
    <mergeCell ref="U5:AC5"/>
    <mergeCell ref="AD5:AL5"/>
    <mergeCell ref="C6:F6"/>
    <mergeCell ref="G6:I6"/>
    <mergeCell ref="J6:K6"/>
    <mergeCell ref="L6:O6"/>
    <mergeCell ref="P6:R6"/>
    <mergeCell ref="S6:T6"/>
    <mergeCell ref="U6:X6"/>
    <mergeCell ref="Y6:AA6"/>
    <mergeCell ref="AB6:AC6"/>
    <mergeCell ref="AD6:AG6"/>
    <mergeCell ref="AH6:AJ6"/>
    <mergeCell ref="AK6:AL6"/>
    <mergeCell ref="C2:T2"/>
    <mergeCell ref="A4:A8"/>
    <mergeCell ref="B4:B8"/>
    <mergeCell ref="C4:T4"/>
    <mergeCell ref="C5:K5"/>
    <mergeCell ref="L5:T5"/>
    <mergeCell ref="N7:O7"/>
    <mergeCell ref="R7:R8"/>
    <mergeCell ref="S7:S8"/>
    <mergeCell ref="T7:T8"/>
    <mergeCell ref="C7:D7"/>
    <mergeCell ref="E7:F7"/>
    <mergeCell ref="I7:I8"/>
    <mergeCell ref="J7:J8"/>
    <mergeCell ref="K7:K8"/>
    <mergeCell ref="L7:M7"/>
  </mergeCells>
  <pageMargins left="0.70866141732283472" right="0.70866141732283472" top="0.74803149606299213" bottom="0.74803149606299213" header="0.31496062992125984" footer="0.31496062992125984"/>
  <pageSetup paperSize="9" scale="68" fitToWidth="2" fitToHeight="0" orientation="landscape" r:id="rId1"/>
  <colBreaks count="3" manualBreakCount="3">
    <brk id="11" max="11" man="1"/>
    <brk id="20" max="11" man="1"/>
    <brk id="29" max="1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7030A0"/>
  </sheetPr>
  <dimension ref="A2:AC10"/>
  <sheetViews>
    <sheetView view="pageBreakPreview" zoomScale="70" zoomScaleNormal="100" zoomScaleSheetLayoutView="70" workbookViewId="0">
      <selection activeCell="W13" sqref="W13"/>
    </sheetView>
  </sheetViews>
  <sheetFormatPr defaultRowHeight="15"/>
  <cols>
    <col min="1" max="1" width="5.42578125" style="9" customWidth="1"/>
    <col min="2" max="2" width="25.85546875" style="9" customWidth="1"/>
    <col min="3" max="3" width="21" style="10" customWidth="1"/>
    <col min="4" max="4" width="22.5703125" style="10" customWidth="1"/>
    <col min="5" max="5" width="20.42578125" style="10" customWidth="1"/>
    <col min="6" max="6" width="24.140625" style="10" customWidth="1"/>
    <col min="7" max="7" width="10.7109375" style="10" customWidth="1"/>
    <col min="8" max="8" width="10" style="10" customWidth="1"/>
    <col min="9" max="9" width="9.28515625" style="10" customWidth="1"/>
    <col min="10" max="10" width="18.85546875" style="10" customWidth="1"/>
    <col min="11" max="11" width="17" style="10" customWidth="1"/>
    <col min="12" max="12" width="17.85546875" style="10" customWidth="1"/>
    <col min="13" max="13" width="18.140625" style="10" customWidth="1"/>
    <col min="14" max="14" width="18.5703125" style="10" customWidth="1"/>
    <col min="15" max="15" width="18.140625" style="10" customWidth="1"/>
    <col min="16" max="16" width="9.5703125" style="10" customWidth="1"/>
    <col min="17" max="17" width="10.140625" style="10" customWidth="1"/>
    <col min="18" max="18" width="10" style="10" customWidth="1"/>
    <col min="19" max="19" width="19" style="10" customWidth="1"/>
    <col min="20" max="20" width="16.5703125" style="10" customWidth="1"/>
    <col min="21" max="21" width="14.7109375" style="10" customWidth="1"/>
    <col min="22" max="23" width="14" style="10" customWidth="1"/>
    <col min="24" max="24" width="13.28515625" style="10" customWidth="1"/>
    <col min="25" max="25" width="11.85546875" style="10" customWidth="1"/>
    <col min="26" max="26" width="12.140625" style="10" customWidth="1"/>
    <col min="27" max="27" width="13.5703125" style="10" customWidth="1"/>
    <col min="28" max="28" width="19.7109375" style="10" customWidth="1"/>
    <col min="29" max="29" width="18.28515625" style="10" customWidth="1"/>
    <col min="30" max="16384" width="9.140625" style="10"/>
  </cols>
  <sheetData>
    <row r="2" spans="1:29" ht="45.75" customHeight="1">
      <c r="C2" s="134" t="s">
        <v>72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</row>
    <row r="3" spans="1:29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9" s="3" customFormat="1" ht="26.25" customHeight="1" thickBot="1">
      <c r="A4" s="109" t="s">
        <v>0</v>
      </c>
      <c r="B4" s="106" t="s">
        <v>181</v>
      </c>
      <c r="C4" s="133" t="s">
        <v>78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9" s="3" customFormat="1" ht="73.5" customHeight="1">
      <c r="A5" s="110"/>
      <c r="B5" s="107"/>
      <c r="C5" s="127" t="s">
        <v>96</v>
      </c>
      <c r="D5" s="128"/>
      <c r="E5" s="128"/>
      <c r="F5" s="128"/>
      <c r="G5" s="128"/>
      <c r="H5" s="128"/>
      <c r="I5" s="128"/>
      <c r="J5" s="128"/>
      <c r="K5" s="129"/>
      <c r="L5" s="135" t="s">
        <v>97</v>
      </c>
      <c r="M5" s="131"/>
      <c r="N5" s="131"/>
      <c r="O5" s="131"/>
      <c r="P5" s="131"/>
      <c r="Q5" s="131"/>
      <c r="R5" s="131"/>
      <c r="S5" s="131"/>
      <c r="T5" s="132"/>
      <c r="U5" s="135" t="s">
        <v>98</v>
      </c>
      <c r="V5" s="131"/>
      <c r="W5" s="131"/>
      <c r="X5" s="131"/>
      <c r="Y5" s="131"/>
      <c r="Z5" s="131"/>
      <c r="AA5" s="131"/>
      <c r="AB5" s="131"/>
      <c r="AC5" s="132"/>
    </row>
    <row r="6" spans="1:29" s="3" customFormat="1" ht="21" customHeight="1">
      <c r="A6" s="110"/>
      <c r="B6" s="107"/>
      <c r="C6" s="111" t="s">
        <v>7</v>
      </c>
      <c r="D6" s="112"/>
      <c r="E6" s="112"/>
      <c r="F6" s="113"/>
      <c r="G6" s="114" t="s">
        <v>8</v>
      </c>
      <c r="H6" s="115"/>
      <c r="I6" s="116"/>
      <c r="J6" s="117" t="s">
        <v>4</v>
      </c>
      <c r="K6" s="118"/>
      <c r="L6" s="112" t="s">
        <v>7</v>
      </c>
      <c r="M6" s="112"/>
      <c r="N6" s="112"/>
      <c r="O6" s="113"/>
      <c r="P6" s="114" t="s">
        <v>8</v>
      </c>
      <c r="Q6" s="115"/>
      <c r="R6" s="116"/>
      <c r="S6" s="117" t="s">
        <v>4</v>
      </c>
      <c r="T6" s="118"/>
      <c r="U6" s="112" t="s">
        <v>7</v>
      </c>
      <c r="V6" s="112"/>
      <c r="W6" s="112"/>
      <c r="X6" s="113"/>
      <c r="Y6" s="114" t="s">
        <v>8</v>
      </c>
      <c r="Z6" s="115"/>
      <c r="AA6" s="116"/>
      <c r="AB6" s="117" t="s">
        <v>4</v>
      </c>
      <c r="AC6" s="118"/>
    </row>
    <row r="7" spans="1:29" s="3" customFormat="1" ht="51" customHeight="1">
      <c r="A7" s="110"/>
      <c r="B7" s="107"/>
      <c r="C7" s="119" t="s">
        <v>11</v>
      </c>
      <c r="D7" s="120"/>
      <c r="E7" s="120" t="s">
        <v>6</v>
      </c>
      <c r="F7" s="120"/>
      <c r="G7" s="4" t="s">
        <v>2</v>
      </c>
      <c r="H7" s="4" t="s">
        <v>3</v>
      </c>
      <c r="I7" s="121" t="s">
        <v>9</v>
      </c>
      <c r="J7" s="123" t="s">
        <v>14</v>
      </c>
      <c r="K7" s="125" t="s">
        <v>10</v>
      </c>
      <c r="L7" s="113" t="s">
        <v>11</v>
      </c>
      <c r="M7" s="120"/>
      <c r="N7" s="120" t="s">
        <v>6</v>
      </c>
      <c r="O7" s="120"/>
      <c r="P7" s="4" t="s">
        <v>2</v>
      </c>
      <c r="Q7" s="4" t="s">
        <v>3</v>
      </c>
      <c r="R7" s="121" t="s">
        <v>9</v>
      </c>
      <c r="S7" s="123" t="s">
        <v>15</v>
      </c>
      <c r="T7" s="125" t="s">
        <v>10</v>
      </c>
      <c r="U7" s="113" t="s">
        <v>11</v>
      </c>
      <c r="V7" s="120"/>
      <c r="W7" s="120" t="s">
        <v>6</v>
      </c>
      <c r="X7" s="120"/>
      <c r="Y7" s="4" t="s">
        <v>2</v>
      </c>
      <c r="Z7" s="4" t="s">
        <v>3</v>
      </c>
      <c r="AA7" s="121" t="s">
        <v>9</v>
      </c>
      <c r="AB7" s="123" t="s">
        <v>15</v>
      </c>
      <c r="AC7" s="125" t="s">
        <v>10</v>
      </c>
    </row>
    <row r="8" spans="1:29" s="3" customFormat="1" ht="81.75" customHeight="1">
      <c r="A8" s="110"/>
      <c r="B8" s="108"/>
      <c r="C8" s="55" t="s">
        <v>99</v>
      </c>
      <c r="D8" s="56" t="s">
        <v>100</v>
      </c>
      <c r="E8" s="58" t="s">
        <v>99</v>
      </c>
      <c r="F8" s="56" t="s">
        <v>100</v>
      </c>
      <c r="G8" s="114" t="s">
        <v>5</v>
      </c>
      <c r="H8" s="116"/>
      <c r="I8" s="122"/>
      <c r="J8" s="124"/>
      <c r="K8" s="126"/>
      <c r="L8" s="56" t="s">
        <v>101</v>
      </c>
      <c r="M8" s="58" t="s">
        <v>102</v>
      </c>
      <c r="N8" s="56" t="s">
        <v>101</v>
      </c>
      <c r="O8" s="58" t="s">
        <v>102</v>
      </c>
      <c r="P8" s="114" t="s">
        <v>5</v>
      </c>
      <c r="Q8" s="116"/>
      <c r="R8" s="122"/>
      <c r="S8" s="124"/>
      <c r="T8" s="126"/>
      <c r="U8" s="56" t="s">
        <v>103</v>
      </c>
      <c r="V8" s="58" t="s">
        <v>104</v>
      </c>
      <c r="W8" s="56" t="s">
        <v>103</v>
      </c>
      <c r="X8" s="58" t="s">
        <v>104</v>
      </c>
      <c r="Y8" s="114" t="s">
        <v>5</v>
      </c>
      <c r="Z8" s="116"/>
      <c r="AA8" s="122"/>
      <c r="AB8" s="124"/>
      <c r="AC8" s="126"/>
    </row>
    <row r="9" spans="1:29" s="8" customFormat="1" ht="16.5" thickBot="1">
      <c r="A9" s="7">
        <v>1</v>
      </c>
      <c r="B9" s="1"/>
      <c r="C9" s="42">
        <v>37</v>
      </c>
      <c r="D9" s="24">
        <v>104</v>
      </c>
      <c r="E9" s="25">
        <v>27</v>
      </c>
      <c r="F9" s="24">
        <v>56</v>
      </c>
      <c r="G9" s="15">
        <f>C9*100/D9</f>
        <v>35.57692307692308</v>
      </c>
      <c r="H9" s="15">
        <f>E9*100/F9</f>
        <v>48.214285714285715</v>
      </c>
      <c r="I9" s="15">
        <f>H9-G9</f>
        <v>12.637362637362635</v>
      </c>
      <c r="J9" s="88" t="str">
        <f t="shared" ref="J9" si="0">IF(I9&lt;=0,"положительно",IF(I9&gt;0,"отрицательно"))</f>
        <v>отрицательно</v>
      </c>
      <c r="K9" s="89" t="str">
        <f t="shared" ref="K9" si="1">IF(J9="положительно","эффективно",IF(J9="отрицательно","неэффективно"))</f>
        <v>неэффективно</v>
      </c>
      <c r="L9" s="70">
        <v>0</v>
      </c>
      <c r="M9" s="25">
        <v>0</v>
      </c>
      <c r="N9" s="25">
        <v>0</v>
      </c>
      <c r="O9" s="25">
        <v>0</v>
      </c>
      <c r="P9" s="35" t="e">
        <f>M9*100/L9</f>
        <v>#DIV/0!</v>
      </c>
      <c r="Q9" s="35" t="e">
        <f>O9*100/N9</f>
        <v>#DIV/0!</v>
      </c>
      <c r="R9" s="35" t="e">
        <f>Q9-P9</f>
        <v>#DIV/0!</v>
      </c>
      <c r="S9" s="88" t="e">
        <f t="shared" ref="S9" si="2">IF(R9&gt;=0,"положительно",IF(R9&lt;0,"отрицательно"))</f>
        <v>#DIV/0!</v>
      </c>
      <c r="T9" s="100" t="e">
        <f t="shared" ref="T9" si="3">IF(S9="положительно","эффективно",IF(S9="отрицательно","неэффективно"))</f>
        <v>#DIV/0!</v>
      </c>
      <c r="U9" s="25">
        <v>20</v>
      </c>
      <c r="V9" s="25">
        <v>43</v>
      </c>
      <c r="W9" s="25">
        <v>18</v>
      </c>
      <c r="X9" s="25">
        <v>35</v>
      </c>
      <c r="Y9" s="35">
        <f>U9*100/V9</f>
        <v>46.511627906976742</v>
      </c>
      <c r="Z9" s="35">
        <f>W9*100/X9</f>
        <v>51.428571428571431</v>
      </c>
      <c r="AA9" s="35">
        <f>Z9-Y9</f>
        <v>4.9169435215946891</v>
      </c>
      <c r="AB9" s="88" t="str">
        <f t="shared" ref="AB9" si="4">IF(AA9&gt;=0,"положительно",IF(AA9&lt;0,"отрицательно"))</f>
        <v>положительно</v>
      </c>
      <c r="AC9" s="88" t="str">
        <f t="shared" ref="AC9" si="5">IF(AB9="положительно","эффективно",IF(AB9="отрицательно","неэффективно"))</f>
        <v>эффективно</v>
      </c>
    </row>
    <row r="10" spans="1:29" s="39" customFormat="1" ht="16.5" thickBot="1">
      <c r="A10" s="13"/>
      <c r="B10" s="14" t="s">
        <v>1</v>
      </c>
      <c r="C10" s="40">
        <f>SUM(C9:C9)</f>
        <v>37</v>
      </c>
      <c r="D10" s="36">
        <f>SUM(D9:D9)</f>
        <v>104</v>
      </c>
      <c r="E10" s="36">
        <f>SUM(E9:E9)</f>
        <v>27</v>
      </c>
      <c r="F10" s="36">
        <f>SUM(F9:F9)</f>
        <v>56</v>
      </c>
      <c r="G10" s="37">
        <f>C10*100/D10</f>
        <v>35.57692307692308</v>
      </c>
      <c r="H10" s="37">
        <f t="shared" ref="H10" si="6">E10*100/F10</f>
        <v>48.214285714285715</v>
      </c>
      <c r="I10" s="37">
        <f t="shared" ref="I10" si="7">H10-G10</f>
        <v>12.637362637362635</v>
      </c>
      <c r="J10" s="97" t="str">
        <f>IF(I10&lt;=0,"положительно",IF(I10&gt;0,"отрицательно"))</f>
        <v>отрицательно</v>
      </c>
      <c r="K10" s="99" t="str">
        <f>IF(J10="положительно","эффективно",IF(J10="отрицательно","неэффективно"))</f>
        <v>неэффективно</v>
      </c>
      <c r="L10" s="41">
        <f>SUM(L9:L9)</f>
        <v>0</v>
      </c>
      <c r="M10" s="41">
        <f>SUM(M9:M9)</f>
        <v>0</v>
      </c>
      <c r="N10" s="41">
        <f>SUM(N9:N9)</f>
        <v>0</v>
      </c>
      <c r="O10" s="41">
        <f>SUM(O9:O9)</f>
        <v>0</v>
      </c>
      <c r="P10" s="38" t="e">
        <f t="shared" ref="P10" si="8">M10*100/L10</f>
        <v>#DIV/0!</v>
      </c>
      <c r="Q10" s="38" t="e">
        <f t="shared" ref="Q10" si="9">O10*100/N10</f>
        <v>#DIV/0!</v>
      </c>
      <c r="R10" s="38" t="e">
        <f t="shared" ref="R10" si="10">Q10-P10</f>
        <v>#DIV/0!</v>
      </c>
      <c r="S10" s="97" t="e">
        <f>IF(R10&gt;=0,"положительно",IF(R10&lt;0,"отрицательно"))</f>
        <v>#DIV/0!</v>
      </c>
      <c r="T10" s="98" t="e">
        <f>IF(S10="положительно","эффективно",IF(S10="отрицательно","неэффективно"))</f>
        <v>#DIV/0!</v>
      </c>
      <c r="U10" s="40">
        <f>SUM(U9:U9)</f>
        <v>20</v>
      </c>
      <c r="V10" s="40">
        <f>SUM(V9:V9)</f>
        <v>43</v>
      </c>
      <c r="W10" s="40">
        <f>SUM(W9:W9)</f>
        <v>18</v>
      </c>
      <c r="X10" s="40">
        <f>SUM(X9:X9)</f>
        <v>35</v>
      </c>
      <c r="Y10" s="38">
        <f t="shared" ref="Y10" si="11">U10*100/V10</f>
        <v>46.511627906976742</v>
      </c>
      <c r="Z10" s="38">
        <f t="shared" ref="Z10" si="12">W10*100/X10</f>
        <v>51.428571428571431</v>
      </c>
      <c r="AA10" s="38">
        <f t="shared" ref="AA10" si="13">Z10-Y10</f>
        <v>4.9169435215946891</v>
      </c>
      <c r="AB10" s="97" t="str">
        <f t="shared" ref="AB10" si="14">IF(AA10&gt;=0,"положительно",IF(AA10&lt;0,"отрицательно"))</f>
        <v>положительно</v>
      </c>
      <c r="AC10" s="99" t="str">
        <f t="shared" ref="AC10" si="15">IF(AB10="положительно","эффективно",IF(AB10="отрицательно","неэффективно"))</f>
        <v>эффективно</v>
      </c>
    </row>
  </sheetData>
  <sheetProtection password="C62D" sheet="1" objects="1" scenarios="1"/>
  <mergeCells count="34">
    <mergeCell ref="AA7:AA8"/>
    <mergeCell ref="AB7:AB8"/>
    <mergeCell ref="AC7:AC8"/>
    <mergeCell ref="G8:H8"/>
    <mergeCell ref="P8:Q8"/>
    <mergeCell ref="Y8:Z8"/>
    <mergeCell ref="N7:O7"/>
    <mergeCell ref="R7:R8"/>
    <mergeCell ref="S7:S8"/>
    <mergeCell ref="T7:T8"/>
    <mergeCell ref="U7:V7"/>
    <mergeCell ref="W7:X7"/>
    <mergeCell ref="L7:M7"/>
    <mergeCell ref="C7:D7"/>
    <mergeCell ref="E7:F7"/>
    <mergeCell ref="I7:I8"/>
    <mergeCell ref="J7:J8"/>
    <mergeCell ref="K7:K8"/>
    <mergeCell ref="AB6:AC6"/>
    <mergeCell ref="C2:AC2"/>
    <mergeCell ref="A4:A8"/>
    <mergeCell ref="B4:B8"/>
    <mergeCell ref="C4:T4"/>
    <mergeCell ref="C5:K5"/>
    <mergeCell ref="L5:T5"/>
    <mergeCell ref="U5:AC5"/>
    <mergeCell ref="C6:F6"/>
    <mergeCell ref="G6:I6"/>
    <mergeCell ref="J6:K6"/>
    <mergeCell ref="L6:O6"/>
    <mergeCell ref="P6:R6"/>
    <mergeCell ref="S6:T6"/>
    <mergeCell ref="U6:X6"/>
    <mergeCell ref="Y6:AA6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6" fitToWidth="3" fitToHeight="0" orientation="landscape" r:id="rId1"/>
  <colBreaks count="2" manualBreakCount="2">
    <brk id="11" max="14" man="1"/>
    <brk id="20" max="14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CCECFF"/>
    <pageSetUpPr fitToPage="1"/>
  </sheetPr>
  <dimension ref="A1:N80"/>
  <sheetViews>
    <sheetView view="pageBreakPreview" zoomScale="75" zoomScaleNormal="100" zoomScaleSheetLayoutView="75" workbookViewId="0">
      <selection activeCell="A2" sqref="A2:E2"/>
    </sheetView>
  </sheetViews>
  <sheetFormatPr defaultRowHeight="15"/>
  <cols>
    <col min="1" max="1" width="56.85546875" style="17" customWidth="1"/>
    <col min="2" max="2" width="85.140625" style="17" customWidth="1"/>
    <col min="3" max="3" width="18.42578125" style="10" customWidth="1"/>
    <col min="4" max="4" width="22.42578125" style="10" customWidth="1"/>
    <col min="5" max="5" width="21" style="10" customWidth="1"/>
    <col min="6" max="6" width="9.140625" style="10" customWidth="1"/>
    <col min="7" max="7" width="9" style="10" customWidth="1"/>
    <col min="8" max="16384" width="9.140625" style="10"/>
  </cols>
  <sheetData>
    <row r="1" spans="1:14" ht="41.25" customHeight="1">
      <c r="A1" s="140" t="s">
        <v>179</v>
      </c>
      <c r="B1" s="140"/>
      <c r="C1" s="140"/>
      <c r="D1" s="140"/>
      <c r="E1" s="140"/>
    </row>
    <row r="2" spans="1:14" s="19" customFormat="1" ht="26.25" customHeight="1">
      <c r="A2" s="134" t="s">
        <v>25</v>
      </c>
      <c r="B2" s="134"/>
      <c r="C2" s="134"/>
      <c r="D2" s="134"/>
      <c r="E2" s="134"/>
      <c r="F2" s="32"/>
      <c r="G2" s="32"/>
      <c r="H2" s="32"/>
      <c r="I2" s="32"/>
      <c r="J2" s="32"/>
      <c r="K2" s="32"/>
      <c r="L2" s="32"/>
      <c r="M2" s="32"/>
      <c r="N2" s="32"/>
    </row>
    <row r="3" spans="1:14" s="19" customFormat="1">
      <c r="A3" s="33"/>
      <c r="B3" s="33"/>
    </row>
    <row r="4" spans="1:14" s="54" customFormat="1" ht="15.75" customHeight="1">
      <c r="A4" s="139" t="s">
        <v>16</v>
      </c>
      <c r="B4" s="138" t="s">
        <v>24</v>
      </c>
      <c r="C4" s="52" t="s">
        <v>12</v>
      </c>
      <c r="D4" s="53" t="s">
        <v>82</v>
      </c>
      <c r="E4" s="53" t="s">
        <v>83</v>
      </c>
    </row>
    <row r="5" spans="1:14" s="34" customFormat="1" ht="54" customHeight="1">
      <c r="A5" s="139"/>
      <c r="B5" s="138"/>
      <c r="C5" s="35">
        <f>Р1_К1!I10</f>
        <v>19.061302681992345</v>
      </c>
      <c r="D5" s="87" t="str">
        <f>IF(C5&gt;=0,"1",IF(C5&lt;0,"0"))</f>
        <v>1</v>
      </c>
      <c r="E5" s="141"/>
    </row>
    <row r="6" spans="1:14" s="34" customFormat="1" ht="84" customHeight="1">
      <c r="A6" s="139"/>
      <c r="B6" s="31" t="s">
        <v>23</v>
      </c>
      <c r="C6" s="35">
        <f>Р1_К1!R10</f>
        <v>5.8429118773946342</v>
      </c>
      <c r="D6" s="87" t="str">
        <f>IF(C6&gt;=0,"1",IF(C6&lt;0,"0"))</f>
        <v>1</v>
      </c>
      <c r="E6" s="142"/>
    </row>
    <row r="7" spans="1:14" s="34" customFormat="1" ht="67.5" customHeight="1">
      <c r="A7" s="139" t="s">
        <v>21</v>
      </c>
      <c r="B7" s="31" t="s">
        <v>33</v>
      </c>
      <c r="C7" s="35">
        <f>Р1_К2!I10</f>
        <v>-16.363636363636367</v>
      </c>
      <c r="D7" s="87" t="str">
        <f>IF(C7&gt;=0,"1",IF(C7&lt;0,"0"))</f>
        <v>0</v>
      </c>
      <c r="E7" s="142"/>
    </row>
    <row r="8" spans="1:14" s="34" customFormat="1" ht="70.5" customHeight="1">
      <c r="A8" s="139"/>
      <c r="B8" s="31" t="s">
        <v>34</v>
      </c>
      <c r="C8" s="35" t="e">
        <f>Р1_К2!R10</f>
        <v>#DIV/0!</v>
      </c>
      <c r="D8" s="87" t="e">
        <f>IF(C8&lt;=0,"1",IF(C8&gt;0,"0"))</f>
        <v>#DIV/0!</v>
      </c>
      <c r="E8" s="143"/>
    </row>
    <row r="9" spans="1:14" s="39" customFormat="1" ht="31.5" customHeight="1">
      <c r="A9" s="63"/>
      <c r="B9" s="66"/>
      <c r="C9" s="67" t="s">
        <v>1</v>
      </c>
      <c r="D9" s="79" t="e">
        <f>D5+D6+D7+D8</f>
        <v>#DIV/0!</v>
      </c>
      <c r="E9" s="79" t="e">
        <f>4-D9</f>
        <v>#DIV/0!</v>
      </c>
    </row>
    <row r="10" spans="1:14" s="34" customFormat="1" ht="9.75" customHeight="1">
      <c r="A10" s="63"/>
      <c r="B10" s="64"/>
      <c r="C10" s="68"/>
      <c r="D10" s="65"/>
      <c r="E10" s="65"/>
    </row>
    <row r="11" spans="1:14" ht="19.5">
      <c r="A11" s="134" t="s">
        <v>35</v>
      </c>
      <c r="B11" s="134"/>
      <c r="C11" s="134"/>
      <c r="D11" s="134"/>
      <c r="E11" s="134"/>
    </row>
    <row r="12" spans="1:14">
      <c r="A12" s="33"/>
      <c r="B12" s="33"/>
      <c r="C12" s="19"/>
      <c r="D12" s="19"/>
      <c r="E12" s="19"/>
    </row>
    <row r="13" spans="1:14" ht="15.75">
      <c r="A13" s="139" t="s">
        <v>36</v>
      </c>
      <c r="B13" s="144" t="s">
        <v>37</v>
      </c>
      <c r="C13" s="52" t="s">
        <v>12</v>
      </c>
      <c r="D13" s="53" t="s">
        <v>82</v>
      </c>
      <c r="E13" s="53" t="s">
        <v>83</v>
      </c>
    </row>
    <row r="14" spans="1:14" ht="52.5" customHeight="1">
      <c r="A14" s="139"/>
      <c r="B14" s="145"/>
      <c r="C14" s="35">
        <f>Р2_К1!I9</f>
        <v>-8.5742482046199248E-2</v>
      </c>
      <c r="D14" s="87" t="str">
        <f>IF(C14&lt;=0,"1",IF(C14&gt;0,"0"))</f>
        <v>1</v>
      </c>
      <c r="E14" s="141"/>
    </row>
    <row r="15" spans="1:14" ht="15.75">
      <c r="A15" s="139"/>
      <c r="B15" s="31" t="s">
        <v>38</v>
      </c>
      <c r="C15" s="35">
        <f>Р2_К1!R9</f>
        <v>10.18518518518519</v>
      </c>
      <c r="D15" s="87" t="str">
        <f>IF(C15&gt;=0,"1",IF(C15&lt;0,"0"))</f>
        <v>1</v>
      </c>
      <c r="E15" s="142"/>
    </row>
    <row r="16" spans="1:14" ht="15.75">
      <c r="A16" s="139" t="s">
        <v>39</v>
      </c>
      <c r="B16" s="31" t="s">
        <v>40</v>
      </c>
      <c r="C16" s="35">
        <f>Р2_К2!I9</f>
        <v>-0.15260196605332521</v>
      </c>
      <c r="D16" s="87" t="str">
        <f>IF(C16&lt;=0,"1",IF(C16&gt;0,"0"))</f>
        <v>1</v>
      </c>
      <c r="E16" s="142"/>
    </row>
    <row r="17" spans="1:9" ht="15.75">
      <c r="A17" s="139"/>
      <c r="B17" s="31" t="s">
        <v>41</v>
      </c>
      <c r="C17" s="35">
        <f>Р2_К2!R9</f>
        <v>13.710691823899374</v>
      </c>
      <c r="D17" s="87" t="str">
        <f>IF(C17&gt;=0,"1",IF(C17&lt;0,"0"))</f>
        <v>1</v>
      </c>
      <c r="E17" s="142"/>
    </row>
    <row r="18" spans="1:9" ht="15.75">
      <c r="A18" s="139"/>
      <c r="B18" s="31" t="s">
        <v>42</v>
      </c>
      <c r="C18" s="35">
        <f>Р2_К2!AA9</f>
        <v>0</v>
      </c>
      <c r="D18" s="87" t="str">
        <f>IF(C18&lt;=0,"1",IF(C18&gt;0,"0"))</f>
        <v>1</v>
      </c>
      <c r="E18" s="143"/>
    </row>
    <row r="19" spans="1:9" s="39" customFormat="1" ht="31.5" customHeight="1">
      <c r="A19" s="63"/>
      <c r="B19" s="66"/>
      <c r="C19" s="67" t="s">
        <v>1</v>
      </c>
      <c r="D19" s="79">
        <f>D14+D15+D16+D17+D18</f>
        <v>5</v>
      </c>
      <c r="E19" s="79">
        <f>5-D19</f>
        <v>0</v>
      </c>
    </row>
    <row r="20" spans="1:9" s="34" customFormat="1" ht="9.75" customHeight="1">
      <c r="A20" s="63"/>
      <c r="B20" s="64"/>
      <c r="C20" s="68"/>
      <c r="D20" s="65"/>
      <c r="E20" s="65"/>
    </row>
    <row r="21" spans="1:9" ht="19.5">
      <c r="A21" s="134" t="s">
        <v>43</v>
      </c>
      <c r="B21" s="134"/>
      <c r="C21" s="134"/>
      <c r="D21" s="134"/>
      <c r="E21" s="134"/>
    </row>
    <row r="22" spans="1:9">
      <c r="A22" s="33"/>
      <c r="B22" s="33"/>
      <c r="C22" s="19"/>
      <c r="D22" s="19"/>
      <c r="E22" s="19"/>
    </row>
    <row r="23" spans="1:9" ht="15.75">
      <c r="A23" s="139" t="s">
        <v>44</v>
      </c>
      <c r="B23" s="138" t="s">
        <v>45</v>
      </c>
      <c r="C23" s="61" t="s">
        <v>12</v>
      </c>
      <c r="D23" s="53" t="s">
        <v>82</v>
      </c>
      <c r="E23" s="53" t="s">
        <v>83</v>
      </c>
    </row>
    <row r="24" spans="1:9" ht="38.25" customHeight="1">
      <c r="A24" s="139"/>
      <c r="B24" s="138"/>
      <c r="C24" s="35">
        <f>Р3_К1!I9</f>
        <v>0.25560968915116966</v>
      </c>
      <c r="D24" s="87" t="str">
        <f>IF(C24&gt;=0,"1",IF(C24&lt;0,"0"))</f>
        <v>1</v>
      </c>
      <c r="E24" s="141"/>
    </row>
    <row r="25" spans="1:9" ht="15.75">
      <c r="A25" s="139"/>
      <c r="B25" s="60" t="s">
        <v>46</v>
      </c>
      <c r="C25" s="35">
        <f>Р3_К1!R9</f>
        <v>0</v>
      </c>
      <c r="D25" s="87" t="str">
        <f>IF(C25&lt;=0,"1",IF(C25&gt;0,"0"))</f>
        <v>1</v>
      </c>
      <c r="E25" s="142"/>
    </row>
    <row r="26" spans="1:9" ht="47.25">
      <c r="A26" s="139"/>
      <c r="B26" s="31" t="s">
        <v>47</v>
      </c>
      <c r="C26" s="35">
        <f>Р3_К1!AA9</f>
        <v>0</v>
      </c>
      <c r="D26" s="87" t="str">
        <f>IF(C26&gt;=0,"1",IF(C26&lt;0,"0"))</f>
        <v>1</v>
      </c>
      <c r="E26" s="142"/>
    </row>
    <row r="27" spans="1:9" ht="15.75">
      <c r="A27" s="146" t="s">
        <v>48</v>
      </c>
      <c r="B27" s="31" t="s">
        <v>49</v>
      </c>
      <c r="C27" s="35">
        <f>Р3_К2!I9</f>
        <v>0.44259932752350234</v>
      </c>
      <c r="D27" s="87" t="str">
        <f>IF(C27&lt;=0,"1",IF(C27&gt;0,"0"))</f>
        <v>0</v>
      </c>
      <c r="E27" s="142"/>
    </row>
    <row r="28" spans="1:9" ht="15.75">
      <c r="A28" s="147"/>
      <c r="B28" s="31" t="s">
        <v>50</v>
      </c>
      <c r="C28" s="35">
        <f>Р3_К2!R9</f>
        <v>0</v>
      </c>
      <c r="D28" s="87" t="str">
        <f>IF(C28&lt;=0,"1",IF(C28&gt;0,"0"))</f>
        <v>1</v>
      </c>
      <c r="E28" s="143"/>
    </row>
    <row r="29" spans="1:9" s="39" customFormat="1" ht="31.5" customHeight="1">
      <c r="A29" s="63"/>
      <c r="B29" s="66"/>
      <c r="C29" s="67" t="s">
        <v>1</v>
      </c>
      <c r="D29" s="79">
        <f>D24+D25+D26+D27+D28</f>
        <v>4</v>
      </c>
      <c r="E29" s="79">
        <f>5-D29</f>
        <v>1</v>
      </c>
    </row>
    <row r="30" spans="1:9" s="34" customFormat="1" ht="9.75" customHeight="1">
      <c r="A30" s="63"/>
      <c r="B30" s="64"/>
      <c r="C30" s="68"/>
      <c r="D30" s="65"/>
      <c r="E30" s="65"/>
    </row>
    <row r="31" spans="1:9" ht="26.25" customHeight="1">
      <c r="A31" s="148" t="s">
        <v>51</v>
      </c>
      <c r="B31" s="148"/>
      <c r="C31" s="148"/>
      <c r="D31" s="148"/>
      <c r="E31" s="148"/>
      <c r="F31" s="32"/>
      <c r="G31" s="32"/>
      <c r="H31" s="32"/>
      <c r="I31" s="32"/>
    </row>
    <row r="32" spans="1:9">
      <c r="A32" s="33"/>
      <c r="B32" s="33"/>
      <c r="C32" s="19"/>
      <c r="D32" s="19"/>
      <c r="E32" s="19"/>
      <c r="F32" s="19"/>
      <c r="G32" s="19"/>
      <c r="H32" s="19"/>
      <c r="I32" s="19"/>
    </row>
    <row r="33" spans="1:9" ht="15.75">
      <c r="A33" s="139" t="s">
        <v>52</v>
      </c>
      <c r="B33" s="138" t="s">
        <v>53</v>
      </c>
      <c r="C33" s="61" t="s">
        <v>12</v>
      </c>
      <c r="D33" s="53" t="s">
        <v>82</v>
      </c>
      <c r="E33" s="53" t="s">
        <v>83</v>
      </c>
      <c r="F33" s="62"/>
      <c r="G33" s="62"/>
      <c r="H33" s="62"/>
      <c r="I33" s="62"/>
    </row>
    <row r="34" spans="1:9" ht="68.25" customHeight="1">
      <c r="A34" s="139"/>
      <c r="B34" s="138"/>
      <c r="C34" s="35">
        <f>Р4_П1!I9</f>
        <v>5.7142857142857153</v>
      </c>
      <c r="D34" s="87" t="str">
        <f>IF(C34&gt;=0,"1",IF(C34&lt;0,"0"))</f>
        <v>1</v>
      </c>
      <c r="E34" s="141"/>
      <c r="F34" s="34"/>
      <c r="G34" s="34"/>
      <c r="H34" s="34"/>
      <c r="I34" s="34"/>
    </row>
    <row r="35" spans="1:9" ht="15.75">
      <c r="A35" s="139"/>
      <c r="B35" s="60" t="s">
        <v>54</v>
      </c>
      <c r="C35" s="35">
        <f>'Р4_П2 Культ'!I11</f>
        <v>0.11841768821929219</v>
      </c>
      <c r="D35" s="87" t="str">
        <f>IF(C35&gt;=0,"1",IF(C35&lt;0,"0"))</f>
        <v>1</v>
      </c>
      <c r="E35" s="142"/>
      <c r="F35" s="34"/>
      <c r="G35" s="34"/>
      <c r="H35" s="34"/>
      <c r="I35" s="34"/>
    </row>
    <row r="36" spans="1:9" ht="15.75">
      <c r="A36" s="139"/>
      <c r="B36" s="60" t="s">
        <v>55</v>
      </c>
      <c r="C36" s="35">
        <f>Р4_П3!I9</f>
        <v>-0.7550733439747932</v>
      </c>
      <c r="D36" s="87" t="str">
        <f>IF(C36&lt;=0,"1",IF(C36&gt;0,"0"))</f>
        <v>1</v>
      </c>
      <c r="E36" s="142"/>
      <c r="F36" s="34"/>
      <c r="G36" s="34"/>
      <c r="H36" s="34"/>
      <c r="I36" s="34"/>
    </row>
    <row r="37" spans="1:9" ht="63">
      <c r="A37" s="139"/>
      <c r="B37" s="31" t="s">
        <v>56</v>
      </c>
      <c r="C37" s="35" t="e">
        <f>Р4_П4!I9</f>
        <v>#DIV/0!</v>
      </c>
      <c r="D37" s="87" t="e">
        <f>IF(C37&gt;=0,"1",IF(C37&lt;0,"0"))</f>
        <v>#DIV/0!</v>
      </c>
      <c r="E37" s="143"/>
      <c r="F37" s="34"/>
      <c r="G37" s="34"/>
      <c r="H37" s="34"/>
      <c r="I37" s="34"/>
    </row>
    <row r="38" spans="1:9" s="39" customFormat="1" ht="31.5" customHeight="1">
      <c r="A38" s="63"/>
      <c r="B38" s="66"/>
      <c r="C38" s="67" t="s">
        <v>1</v>
      </c>
      <c r="D38" s="79" t="e">
        <f>D34+D35+D36+D37</f>
        <v>#DIV/0!</v>
      </c>
      <c r="E38" s="79" t="e">
        <f>4-D38</f>
        <v>#DIV/0!</v>
      </c>
    </row>
    <row r="39" spans="1:9" s="34" customFormat="1" ht="9.75" customHeight="1">
      <c r="A39" s="63"/>
      <c r="B39" s="64"/>
      <c r="C39" s="68"/>
      <c r="D39" s="65"/>
      <c r="E39" s="65"/>
    </row>
    <row r="40" spans="1:9" ht="19.5" customHeight="1">
      <c r="A40" s="148" t="s">
        <v>57</v>
      </c>
      <c r="B40" s="148"/>
      <c r="C40" s="148"/>
      <c r="D40" s="148"/>
      <c r="E40" s="148"/>
    </row>
    <row r="41" spans="1:9">
      <c r="A41" s="33"/>
      <c r="B41" s="33"/>
      <c r="C41" s="19"/>
      <c r="D41" s="19"/>
      <c r="E41" s="19"/>
    </row>
    <row r="42" spans="1:9" ht="30.75" customHeight="1">
      <c r="A42" s="139" t="s">
        <v>58</v>
      </c>
      <c r="B42" s="138" t="s">
        <v>59</v>
      </c>
      <c r="C42" s="52" t="s">
        <v>12</v>
      </c>
      <c r="D42" s="53" t="s">
        <v>82</v>
      </c>
      <c r="E42" s="53" t="s">
        <v>83</v>
      </c>
    </row>
    <row r="43" spans="1:9" ht="53.25" customHeight="1">
      <c r="A43" s="139"/>
      <c r="B43" s="138"/>
      <c r="C43" s="35">
        <f>Р5!I9</f>
        <v>36.544850498338874</v>
      </c>
      <c r="D43" s="87" t="str">
        <f>IF(C43&gt;=0,"1",IF(C43&lt;0,"0"))</f>
        <v>1</v>
      </c>
      <c r="E43" s="141"/>
    </row>
    <row r="44" spans="1:9" ht="55.5" customHeight="1">
      <c r="A44" s="139"/>
      <c r="B44" s="31" t="s">
        <v>60</v>
      </c>
      <c r="C44" s="35">
        <f>Р5!R9</f>
        <v>0</v>
      </c>
      <c r="D44" s="87" t="str">
        <f>IF(C44&gt;=0,"1",IF(C44&lt;0,"0"))</f>
        <v>1</v>
      </c>
      <c r="E44" s="143"/>
    </row>
    <row r="45" spans="1:9" s="39" customFormat="1" ht="31.5" customHeight="1">
      <c r="A45" s="63"/>
      <c r="B45" s="66"/>
      <c r="C45" s="67" t="s">
        <v>1</v>
      </c>
      <c r="D45" s="79">
        <f>D43+D44</f>
        <v>2</v>
      </c>
      <c r="E45" s="79">
        <f>2-D45</f>
        <v>0</v>
      </c>
    </row>
    <row r="46" spans="1:9" s="34" customFormat="1" ht="9.75" customHeight="1">
      <c r="A46" s="63"/>
      <c r="B46" s="64"/>
      <c r="C46" s="68"/>
      <c r="D46" s="65"/>
      <c r="E46" s="65"/>
    </row>
    <row r="47" spans="1:9" ht="32.25" customHeight="1">
      <c r="A47" s="148" t="s">
        <v>61</v>
      </c>
      <c r="B47" s="148"/>
      <c r="C47" s="148"/>
      <c r="D47" s="148"/>
      <c r="E47" s="148"/>
      <c r="F47" s="32"/>
      <c r="G47" s="32"/>
      <c r="H47" s="32"/>
      <c r="I47" s="32"/>
    </row>
    <row r="48" spans="1:9">
      <c r="A48" s="33"/>
      <c r="B48" s="33"/>
      <c r="C48" s="19"/>
      <c r="D48" s="19"/>
      <c r="E48" s="19"/>
      <c r="F48" s="19"/>
      <c r="G48" s="19"/>
      <c r="H48" s="19"/>
      <c r="I48" s="19"/>
    </row>
    <row r="49" spans="1:9" ht="15.75">
      <c r="A49" s="139" t="s">
        <v>62</v>
      </c>
      <c r="B49" s="138" t="s">
        <v>63</v>
      </c>
      <c r="C49" s="61" t="s">
        <v>12</v>
      </c>
      <c r="D49" s="53" t="s">
        <v>82</v>
      </c>
      <c r="E49" s="53" t="s">
        <v>83</v>
      </c>
      <c r="F49" s="62"/>
      <c r="G49" s="62"/>
      <c r="H49" s="62"/>
      <c r="I49" s="62"/>
    </row>
    <row r="50" spans="1:9" ht="72" customHeight="1">
      <c r="A50" s="139"/>
      <c r="B50" s="138"/>
      <c r="C50" s="35">
        <f>Р6!I10</f>
        <v>40</v>
      </c>
      <c r="D50" s="25" t="str">
        <f>IF(C50&gt;=0,"1",IF(C50&lt;0,"0"))</f>
        <v>1</v>
      </c>
      <c r="E50" s="25"/>
      <c r="F50" s="34"/>
      <c r="G50" s="34"/>
      <c r="H50" s="34"/>
      <c r="I50" s="34"/>
    </row>
    <row r="51" spans="1:9" s="39" customFormat="1" ht="31.5" customHeight="1">
      <c r="A51" s="63"/>
      <c r="B51" s="66"/>
      <c r="C51" s="67" t="s">
        <v>1</v>
      </c>
      <c r="D51" s="79" t="str">
        <f>D50</f>
        <v>1</v>
      </c>
      <c r="E51" s="79">
        <f>1-D51</f>
        <v>0</v>
      </c>
    </row>
    <row r="52" spans="1:9" s="34" customFormat="1" ht="9.75" customHeight="1">
      <c r="A52" s="63"/>
      <c r="B52" s="64"/>
      <c r="C52" s="68"/>
      <c r="D52" s="65"/>
      <c r="E52" s="65"/>
    </row>
    <row r="53" spans="1:9" ht="19.5">
      <c r="A53" s="134" t="s">
        <v>64</v>
      </c>
      <c r="B53" s="134"/>
      <c r="C53" s="134"/>
      <c r="D53" s="134"/>
      <c r="E53" s="134"/>
    </row>
    <row r="54" spans="1:9">
      <c r="A54" s="33"/>
      <c r="B54" s="33"/>
      <c r="C54" s="19"/>
      <c r="D54" s="19"/>
      <c r="E54" s="19"/>
    </row>
    <row r="55" spans="1:9" ht="15.75">
      <c r="A55" s="139" t="s">
        <v>52</v>
      </c>
      <c r="B55" s="138" t="s">
        <v>65</v>
      </c>
      <c r="C55" s="61" t="s">
        <v>12</v>
      </c>
      <c r="D55" s="53" t="s">
        <v>82</v>
      </c>
      <c r="E55" s="53" t="s">
        <v>83</v>
      </c>
    </row>
    <row r="56" spans="1:9" ht="38.25" customHeight="1">
      <c r="A56" s="139"/>
      <c r="B56" s="138"/>
      <c r="C56" s="35">
        <f>Р7!I9</f>
        <v>10.186478770576443</v>
      </c>
      <c r="D56" s="87" t="str">
        <f>IF(C56&gt;=0,"1",IF(C56&lt;0,"0"))</f>
        <v>1</v>
      </c>
      <c r="E56" s="141"/>
    </row>
    <row r="57" spans="1:9" ht="15.75">
      <c r="A57" s="139"/>
      <c r="B57" s="60" t="s">
        <v>66</v>
      </c>
      <c r="C57" s="35">
        <f>Р7!R9</f>
        <v>-1.8283423434367982</v>
      </c>
      <c r="D57" s="87" t="str">
        <f>IF(C57&lt;=0,"1",IF(C57&gt;0,"0"))</f>
        <v>1</v>
      </c>
      <c r="E57" s="142"/>
    </row>
    <row r="58" spans="1:9" ht="15.75">
      <c r="A58" s="139"/>
      <c r="B58" s="31" t="s">
        <v>67</v>
      </c>
      <c r="C58" s="35">
        <f>Р7!AA9</f>
        <v>-0.47536732929991388</v>
      </c>
      <c r="D58" s="87" t="str">
        <f>IF(C58&lt;=0,"1",IF(C58&gt;0,"0"))</f>
        <v>1</v>
      </c>
      <c r="E58" s="143"/>
    </row>
    <row r="59" spans="1:9" s="39" customFormat="1" ht="31.5" customHeight="1">
      <c r="A59" s="63"/>
      <c r="B59" s="66"/>
      <c r="C59" s="67" t="s">
        <v>1</v>
      </c>
      <c r="D59" s="79">
        <f>D56+D57+D58</f>
        <v>3</v>
      </c>
      <c r="E59" s="79">
        <f>3-D59</f>
        <v>0</v>
      </c>
    </row>
    <row r="60" spans="1:9" s="34" customFormat="1" ht="9.75" customHeight="1">
      <c r="A60" s="63"/>
      <c r="B60" s="64"/>
      <c r="C60" s="68"/>
      <c r="D60" s="65"/>
      <c r="E60" s="65"/>
    </row>
    <row r="61" spans="1:9" ht="33.75" customHeight="1">
      <c r="A61" s="134" t="s">
        <v>68</v>
      </c>
      <c r="B61" s="134"/>
      <c r="C61" s="134"/>
      <c r="D61" s="134"/>
      <c r="E61" s="134"/>
    </row>
    <row r="62" spans="1:9">
      <c r="A62" s="33"/>
      <c r="B62" s="33"/>
      <c r="C62" s="19"/>
      <c r="D62" s="19"/>
      <c r="E62" s="19"/>
    </row>
    <row r="63" spans="1:9" ht="15.75">
      <c r="A63" s="139" t="s">
        <v>69</v>
      </c>
      <c r="B63" s="138" t="s">
        <v>70</v>
      </c>
      <c r="C63" s="61" t="s">
        <v>12</v>
      </c>
      <c r="D63" s="53" t="s">
        <v>82</v>
      </c>
      <c r="E63" s="53" t="s">
        <v>83</v>
      </c>
    </row>
    <row r="64" spans="1:9" ht="52.5" customHeight="1">
      <c r="A64" s="139"/>
      <c r="B64" s="138"/>
      <c r="C64" s="35">
        <f>Р8!I9</f>
        <v>-15.497076023391815</v>
      </c>
      <c r="D64" s="87" t="str">
        <f>IF(C64&lt;=0,"1",IF(C64&gt;0,"0"))</f>
        <v>1</v>
      </c>
      <c r="E64" s="141"/>
    </row>
    <row r="65" spans="1:5" ht="63">
      <c r="A65" s="139"/>
      <c r="B65" s="60" t="s">
        <v>71</v>
      </c>
      <c r="C65" s="35">
        <f>Р8!R9</f>
        <v>0</v>
      </c>
      <c r="D65" s="87" t="str">
        <f>IF(C65&gt;=0,"1",IF(C65&lt;0,"0"))</f>
        <v>1</v>
      </c>
      <c r="E65" s="143"/>
    </row>
    <row r="66" spans="1:5" s="39" customFormat="1" ht="31.5" customHeight="1">
      <c r="A66" s="63"/>
      <c r="B66" s="66"/>
      <c r="C66" s="67" t="s">
        <v>1</v>
      </c>
      <c r="D66" s="79">
        <f>D64+D65</f>
        <v>2</v>
      </c>
      <c r="E66" s="79">
        <f>2-D66</f>
        <v>0</v>
      </c>
    </row>
    <row r="67" spans="1:5" s="34" customFormat="1" ht="9.75" customHeight="1">
      <c r="A67" s="63"/>
      <c r="B67" s="64"/>
      <c r="C67" s="68"/>
      <c r="D67" s="65"/>
      <c r="E67" s="65"/>
    </row>
    <row r="68" spans="1:5" ht="49.5" customHeight="1">
      <c r="A68" s="134" t="s">
        <v>72</v>
      </c>
      <c r="B68" s="134"/>
      <c r="C68" s="134"/>
      <c r="D68" s="134"/>
      <c r="E68" s="134"/>
    </row>
    <row r="69" spans="1:5">
      <c r="A69" s="33"/>
      <c r="B69" s="33"/>
      <c r="C69" s="19"/>
      <c r="D69" s="19"/>
      <c r="E69" s="19"/>
    </row>
    <row r="70" spans="1:5" ht="15.75">
      <c r="A70" s="139" t="s">
        <v>73</v>
      </c>
      <c r="B70" s="138" t="s">
        <v>74</v>
      </c>
      <c r="C70" s="61" t="s">
        <v>12</v>
      </c>
      <c r="D70" s="53" t="s">
        <v>82</v>
      </c>
      <c r="E70" s="53" t="s">
        <v>83</v>
      </c>
    </row>
    <row r="71" spans="1:5" ht="85.5" customHeight="1">
      <c r="A71" s="139"/>
      <c r="B71" s="138"/>
      <c r="C71" s="35">
        <f>Р9_К1!I10</f>
        <v>-0.99667774086378103</v>
      </c>
      <c r="D71" s="87" t="str">
        <f>IF(C71&gt;=0,"1",IF(C71&lt;0,"0"))</f>
        <v>0</v>
      </c>
      <c r="E71" s="141"/>
    </row>
    <row r="72" spans="1:5" ht="15.75">
      <c r="A72" s="139"/>
      <c r="B72" s="60" t="s">
        <v>75</v>
      </c>
      <c r="C72" s="35">
        <f>Р9_К1!R10</f>
        <v>-1.9607843137254903</v>
      </c>
      <c r="D72" s="87" t="str">
        <f>IF(C72&lt;=0,"1",IF(C72&gt;0,"0"))</f>
        <v>1</v>
      </c>
      <c r="E72" s="142"/>
    </row>
    <row r="73" spans="1:5" ht="15.75">
      <c r="A73" s="139"/>
      <c r="B73" s="60" t="s">
        <v>76</v>
      </c>
      <c r="C73" s="35">
        <f>Р9_К1!AA10</f>
        <v>-1.7940199335548175</v>
      </c>
      <c r="D73" s="87" t="str">
        <f>IF(C73&lt;=0,"1",IF(C73&gt;0,"0"))</f>
        <v>1</v>
      </c>
      <c r="E73" s="142"/>
    </row>
    <row r="74" spans="1:5" ht="15.75">
      <c r="A74" s="139"/>
      <c r="B74" s="31" t="s">
        <v>77</v>
      </c>
      <c r="C74" s="35">
        <f>Р9_К1!AJ10</f>
        <v>0</v>
      </c>
      <c r="D74" s="87" t="str">
        <f>IF(C74&gt;=0,"1",IF(C74&lt;0,"0"))</f>
        <v>1</v>
      </c>
      <c r="E74" s="142"/>
    </row>
    <row r="75" spans="1:5" ht="15.75">
      <c r="A75" s="146" t="s">
        <v>78</v>
      </c>
      <c r="B75" s="31" t="s">
        <v>79</v>
      </c>
      <c r="C75" s="35">
        <f>Р9_К2!I10</f>
        <v>12.637362637362635</v>
      </c>
      <c r="D75" s="87" t="str">
        <f>IF(C75&lt;=0,"1",IF(C75&gt;0,"0"))</f>
        <v>0</v>
      </c>
      <c r="E75" s="142"/>
    </row>
    <row r="76" spans="1:5" ht="15.75">
      <c r="A76" s="149"/>
      <c r="B76" s="31" t="s">
        <v>80</v>
      </c>
      <c r="C76" s="35" t="e">
        <f>Р9_К2!R10</f>
        <v>#DIV/0!</v>
      </c>
      <c r="D76" s="87" t="e">
        <f>IF(C76&gt;=0,"1",IF(C76&lt;0,"0"))</f>
        <v>#DIV/0!</v>
      </c>
      <c r="E76" s="142"/>
    </row>
    <row r="77" spans="1:5" ht="72" customHeight="1">
      <c r="A77" s="147"/>
      <c r="B77" s="60" t="s">
        <v>81</v>
      </c>
      <c r="C77" s="15">
        <f>Р9_К2!AA10</f>
        <v>4.9169435215946891</v>
      </c>
      <c r="D77" s="87" t="str">
        <f>IF(C77&gt;=0,"1",IF(C77&lt;0,"0"))</f>
        <v>1</v>
      </c>
      <c r="E77" s="143"/>
    </row>
    <row r="78" spans="1:5" s="39" customFormat="1" ht="31.5" customHeight="1">
      <c r="A78" s="63"/>
      <c r="B78" s="66"/>
      <c r="C78" s="67" t="s">
        <v>1</v>
      </c>
      <c r="D78" s="79" t="e">
        <f>D71+D72+D73+D74+D75+D76+D77</f>
        <v>#DIV/0!</v>
      </c>
      <c r="E78" s="79" t="e">
        <f>7-D78</f>
        <v>#DIV/0!</v>
      </c>
    </row>
    <row r="79" spans="1:5" s="34" customFormat="1" ht="33.75" customHeight="1">
      <c r="A79" s="63"/>
      <c r="B79" s="64"/>
      <c r="C79" s="67" t="s">
        <v>84</v>
      </c>
      <c r="D79" s="80" t="e">
        <f>D9+D19+D29+D38+D45+D51+D59+D66+D78</f>
        <v>#DIV/0!</v>
      </c>
      <c r="E79" s="81" t="e">
        <f>E9+E19+E29+E38+E45+E51+E59+E66+E78</f>
        <v>#DIV/0!</v>
      </c>
    </row>
    <row r="80" spans="1:5" s="85" customFormat="1" ht="41.25" customHeight="1">
      <c r="A80" s="82"/>
      <c r="B80" s="82"/>
      <c r="C80" s="83" t="s">
        <v>178</v>
      </c>
      <c r="D80" s="84" t="e">
        <f>D79/33*100</f>
        <v>#DIV/0!</v>
      </c>
      <c r="E80" s="84" t="e">
        <f>E79/33*100</f>
        <v>#DIV/0!</v>
      </c>
    </row>
  </sheetData>
  <sheetProtection password="C62D" sheet="1" objects="1" scenarios="1"/>
  <mergeCells count="40">
    <mergeCell ref="A68:E68"/>
    <mergeCell ref="A70:A74"/>
    <mergeCell ref="B70:B71"/>
    <mergeCell ref="A75:A77"/>
    <mergeCell ref="A53:E53"/>
    <mergeCell ref="A55:A58"/>
    <mergeCell ref="B55:B56"/>
    <mergeCell ref="A61:E61"/>
    <mergeCell ref="A63:A65"/>
    <mergeCell ref="B63:B64"/>
    <mergeCell ref="E71:E77"/>
    <mergeCell ref="E64:E65"/>
    <mergeCell ref="E56:E58"/>
    <mergeCell ref="A40:E40"/>
    <mergeCell ref="A42:A44"/>
    <mergeCell ref="B42:B43"/>
    <mergeCell ref="A49:A50"/>
    <mergeCell ref="B49:B50"/>
    <mergeCell ref="A47:E47"/>
    <mergeCell ref="E43:E44"/>
    <mergeCell ref="A23:A26"/>
    <mergeCell ref="B23:B24"/>
    <mergeCell ref="A27:A28"/>
    <mergeCell ref="A33:A37"/>
    <mergeCell ref="B33:B34"/>
    <mergeCell ref="A31:E31"/>
    <mergeCell ref="E34:E37"/>
    <mergeCell ref="E24:E28"/>
    <mergeCell ref="A11:E11"/>
    <mergeCell ref="A13:A15"/>
    <mergeCell ref="B13:B14"/>
    <mergeCell ref="A16:A18"/>
    <mergeCell ref="A21:E21"/>
    <mergeCell ref="E14:E18"/>
    <mergeCell ref="B4:B5"/>
    <mergeCell ref="A4:A6"/>
    <mergeCell ref="A2:E2"/>
    <mergeCell ref="A7:A8"/>
    <mergeCell ref="A1:E1"/>
    <mergeCell ref="E5:E8"/>
  </mergeCells>
  <pageMargins left="0.51181102362204722" right="0.51181102362204722" top="0.55118110236220474" bottom="0.55118110236220474" header="0.11811023622047245" footer="0.11811023622047245"/>
  <pageSetup paperSize="9" scale="45" fitToHeight="0" orientation="portrait" verticalDpi="0" r:id="rId1"/>
  <ignoredErrors>
    <ignoredError sqref="C5:C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T10"/>
  <sheetViews>
    <sheetView view="pageBreakPreview" zoomScale="70" zoomScaleNormal="100" zoomScaleSheetLayoutView="70" workbookViewId="0">
      <selection activeCell="N11" sqref="N11"/>
    </sheetView>
  </sheetViews>
  <sheetFormatPr defaultRowHeight="15"/>
  <cols>
    <col min="1" max="1" width="5.42578125" style="9" customWidth="1"/>
    <col min="2" max="2" width="25.85546875" style="9" customWidth="1"/>
    <col min="3" max="3" width="16.7109375" style="10" customWidth="1"/>
    <col min="4" max="4" width="19.140625" style="10" customWidth="1"/>
    <col min="5" max="5" width="20.42578125" style="10" customWidth="1"/>
    <col min="6" max="6" width="20" style="10" customWidth="1"/>
    <col min="7" max="7" width="10.7109375" style="10" customWidth="1"/>
    <col min="8" max="8" width="10" style="10" customWidth="1"/>
    <col min="9" max="9" width="9.28515625" style="10" customWidth="1"/>
    <col min="10" max="10" width="18.85546875" style="10" customWidth="1"/>
    <col min="11" max="11" width="17" style="10" customWidth="1"/>
    <col min="12" max="12" width="19.140625" style="10" customWidth="1"/>
    <col min="13" max="13" width="18.140625" style="10" customWidth="1"/>
    <col min="14" max="14" width="19.140625" style="10" customWidth="1"/>
    <col min="15" max="15" width="18.140625" style="10" customWidth="1"/>
    <col min="16" max="16" width="9.5703125" style="10" customWidth="1"/>
    <col min="17" max="17" width="10.140625" style="10" customWidth="1"/>
    <col min="18" max="18" width="10" style="10" customWidth="1"/>
    <col min="19" max="19" width="19" style="10" customWidth="1"/>
    <col min="20" max="20" width="16.5703125" style="10" customWidth="1"/>
    <col min="21" max="16384" width="9.140625" style="10"/>
  </cols>
  <sheetData>
    <row r="2" spans="1:20" ht="45.75" customHeight="1">
      <c r="C2" s="134" t="s">
        <v>25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s="3" customFormat="1" ht="26.25" customHeight="1" thickBot="1">
      <c r="A4" s="109" t="s">
        <v>0</v>
      </c>
      <c r="B4" s="106" t="s">
        <v>181</v>
      </c>
      <c r="C4" s="133" t="s">
        <v>21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0" s="3" customFormat="1" ht="55.5" customHeight="1">
      <c r="A5" s="110"/>
      <c r="B5" s="107"/>
      <c r="C5" s="127" t="s">
        <v>32</v>
      </c>
      <c r="D5" s="128"/>
      <c r="E5" s="128"/>
      <c r="F5" s="128"/>
      <c r="G5" s="128"/>
      <c r="H5" s="128"/>
      <c r="I5" s="128"/>
      <c r="J5" s="128"/>
      <c r="K5" s="129"/>
      <c r="L5" s="130" t="s">
        <v>27</v>
      </c>
      <c r="M5" s="131"/>
      <c r="N5" s="131"/>
      <c r="O5" s="131"/>
      <c r="P5" s="131"/>
      <c r="Q5" s="131"/>
      <c r="R5" s="131"/>
      <c r="S5" s="131"/>
      <c r="T5" s="132"/>
    </row>
    <row r="6" spans="1:20" s="3" customFormat="1" ht="21" customHeight="1">
      <c r="A6" s="110"/>
      <c r="B6" s="107"/>
      <c r="C6" s="111" t="s">
        <v>7</v>
      </c>
      <c r="D6" s="112"/>
      <c r="E6" s="112"/>
      <c r="F6" s="113"/>
      <c r="G6" s="114" t="s">
        <v>8</v>
      </c>
      <c r="H6" s="115"/>
      <c r="I6" s="116"/>
      <c r="J6" s="117" t="s">
        <v>4</v>
      </c>
      <c r="K6" s="118"/>
      <c r="L6" s="111" t="s">
        <v>7</v>
      </c>
      <c r="M6" s="112"/>
      <c r="N6" s="112"/>
      <c r="O6" s="113"/>
      <c r="P6" s="114" t="s">
        <v>8</v>
      </c>
      <c r="Q6" s="115"/>
      <c r="R6" s="116"/>
      <c r="S6" s="117" t="s">
        <v>4</v>
      </c>
      <c r="T6" s="118"/>
    </row>
    <row r="7" spans="1:20" s="3" customFormat="1" ht="51" customHeight="1">
      <c r="A7" s="110"/>
      <c r="B7" s="107"/>
      <c r="C7" s="119" t="s">
        <v>11</v>
      </c>
      <c r="D7" s="120"/>
      <c r="E7" s="120" t="s">
        <v>6</v>
      </c>
      <c r="F7" s="120"/>
      <c r="G7" s="4" t="s">
        <v>2</v>
      </c>
      <c r="H7" s="4" t="s">
        <v>3</v>
      </c>
      <c r="I7" s="121" t="s">
        <v>9</v>
      </c>
      <c r="J7" s="123" t="s">
        <v>15</v>
      </c>
      <c r="K7" s="125" t="s">
        <v>10</v>
      </c>
      <c r="L7" s="119" t="s">
        <v>11</v>
      </c>
      <c r="M7" s="120"/>
      <c r="N7" s="120" t="s">
        <v>6</v>
      </c>
      <c r="O7" s="120"/>
      <c r="P7" s="4" t="s">
        <v>2</v>
      </c>
      <c r="Q7" s="4" t="s">
        <v>3</v>
      </c>
      <c r="R7" s="121" t="s">
        <v>9</v>
      </c>
      <c r="S7" s="123" t="s">
        <v>14</v>
      </c>
      <c r="T7" s="125" t="s">
        <v>10</v>
      </c>
    </row>
    <row r="8" spans="1:20" s="3" customFormat="1" ht="81.75" customHeight="1">
      <c r="A8" s="110"/>
      <c r="B8" s="108"/>
      <c r="C8" s="5" t="s">
        <v>22</v>
      </c>
      <c r="D8" s="50" t="s">
        <v>26</v>
      </c>
      <c r="E8" s="6" t="s">
        <v>22</v>
      </c>
      <c r="F8" s="6" t="s">
        <v>30</v>
      </c>
      <c r="G8" s="114" t="s">
        <v>5</v>
      </c>
      <c r="H8" s="116"/>
      <c r="I8" s="122"/>
      <c r="J8" s="124"/>
      <c r="K8" s="126"/>
      <c r="L8" s="51" t="s">
        <v>28</v>
      </c>
      <c r="M8" s="6" t="s">
        <v>29</v>
      </c>
      <c r="N8" s="50" t="s">
        <v>28</v>
      </c>
      <c r="O8" s="6" t="s">
        <v>29</v>
      </c>
      <c r="P8" s="114" t="s">
        <v>5</v>
      </c>
      <c r="Q8" s="116"/>
      <c r="R8" s="122"/>
      <c r="S8" s="124"/>
      <c r="T8" s="126"/>
    </row>
    <row r="9" spans="1:20" s="8" customFormat="1" ht="16.5" thickBot="1">
      <c r="A9" s="7">
        <v>1</v>
      </c>
      <c r="B9" s="1"/>
      <c r="C9" s="42">
        <v>4</v>
      </c>
      <c r="D9" s="24">
        <v>11</v>
      </c>
      <c r="E9" s="25">
        <v>2</v>
      </c>
      <c r="F9" s="24">
        <v>10</v>
      </c>
      <c r="G9" s="15">
        <f>C9*100/D9</f>
        <v>36.363636363636367</v>
      </c>
      <c r="H9" s="15">
        <f>E9*100/F9</f>
        <v>20</v>
      </c>
      <c r="I9" s="15">
        <f>H9-G9</f>
        <v>-16.363636363636367</v>
      </c>
      <c r="J9" s="86" t="str">
        <f t="shared" ref="J9" si="0">IF(I9&gt;=0,"положительно",IF(I9&lt;0,"отрицательно"))</f>
        <v>отрицательно</v>
      </c>
      <c r="K9" s="86" t="str">
        <f t="shared" ref="K9" si="1">IF(J9="положительно","эффективно",IF(J9="отрицательно","неэффективно"))</f>
        <v>неэффективно</v>
      </c>
      <c r="L9" s="70">
        <v>0</v>
      </c>
      <c r="M9" s="25">
        <v>0</v>
      </c>
      <c r="N9" s="25">
        <v>0</v>
      </c>
      <c r="O9" s="25">
        <v>0</v>
      </c>
      <c r="P9" s="35" t="e">
        <f>M9*100/L9</f>
        <v>#DIV/0!</v>
      </c>
      <c r="Q9" s="35" t="e">
        <f>O9*100/N9</f>
        <v>#DIV/0!</v>
      </c>
      <c r="R9" s="35" t="e">
        <f>Q9-P9</f>
        <v>#DIV/0!</v>
      </c>
      <c r="S9" s="86" t="e">
        <f t="shared" ref="S9" si="2">IF(R9&lt;=0,"положительно",IF(R9&gt;0,"отрицательно"))</f>
        <v>#DIV/0!</v>
      </c>
      <c r="T9" s="86" t="e">
        <f t="shared" ref="T9" si="3">IF(S9="положительно","эффективно",IF(S9="отрицательно","неэффективно"))</f>
        <v>#DIV/0!</v>
      </c>
    </row>
    <row r="10" spans="1:20" s="39" customFormat="1" ht="16.5" thickBot="1">
      <c r="A10" s="13"/>
      <c r="B10" s="14" t="s">
        <v>1</v>
      </c>
      <c r="C10" s="40">
        <f>SUM(C9:C9)</f>
        <v>4</v>
      </c>
      <c r="D10" s="36">
        <f>SUM(D9:D9)</f>
        <v>11</v>
      </c>
      <c r="E10" s="36">
        <f>SUM(E9:E9)</f>
        <v>2</v>
      </c>
      <c r="F10" s="36">
        <f>SUM(F9:F9)</f>
        <v>10</v>
      </c>
      <c r="G10" s="37">
        <f>C10*100/D10</f>
        <v>36.363636363636367</v>
      </c>
      <c r="H10" s="37">
        <f t="shared" ref="H10" si="4">E10*100/F10</f>
        <v>20</v>
      </c>
      <c r="I10" s="37">
        <f t="shared" ref="I10" si="5">H10-G10</f>
        <v>-16.363636363636367</v>
      </c>
      <c r="J10" s="92" t="str">
        <f>IF(I10&gt;=0,"положительно",IF(I10&lt;0,"отрицательно"))</f>
        <v>отрицательно</v>
      </c>
      <c r="K10" s="93" t="str">
        <f>IF(J10="положительно","эффективно",IF(J10="отрицательно","неэффективно"))</f>
        <v>неэффективно</v>
      </c>
      <c r="L10" s="41">
        <f>SUM(L9:L9)</f>
        <v>0</v>
      </c>
      <c r="M10" s="41">
        <f>SUM(M9:M9)</f>
        <v>0</v>
      </c>
      <c r="N10" s="41">
        <f>SUM(N9:N9)</f>
        <v>0</v>
      </c>
      <c r="O10" s="41">
        <f>SUM(O9:O9)</f>
        <v>0</v>
      </c>
      <c r="P10" s="38" t="e">
        <f t="shared" ref="P10" si="6">M10*100/L10</f>
        <v>#DIV/0!</v>
      </c>
      <c r="Q10" s="38" t="e">
        <f t="shared" ref="Q10" si="7">O10*100/N10</f>
        <v>#DIV/0!</v>
      </c>
      <c r="R10" s="38" t="e">
        <f t="shared" ref="R10" si="8">Q10-P10</f>
        <v>#DIV/0!</v>
      </c>
      <c r="S10" s="92" t="e">
        <f>IF(R10&lt;=0,"положительно",IF(R10&gt;0,"отрицательно"))</f>
        <v>#DIV/0!</v>
      </c>
      <c r="T10" s="94" t="e">
        <f>IF(S10="положительно","эффективно",IF(S10="отрицательно","неэффективно"))</f>
        <v>#DIV/0!</v>
      </c>
    </row>
  </sheetData>
  <sheetProtection password="C62D" sheet="1" objects="1" scenarios="1"/>
  <mergeCells count="24">
    <mergeCell ref="C2:T2"/>
    <mergeCell ref="S7:S8"/>
    <mergeCell ref="T7:T8"/>
    <mergeCell ref="G8:H8"/>
    <mergeCell ref="P8:Q8"/>
    <mergeCell ref="P6:R6"/>
    <mergeCell ref="S6:T6"/>
    <mergeCell ref="C7:D7"/>
    <mergeCell ref="E7:F7"/>
    <mergeCell ref="I7:I8"/>
    <mergeCell ref="J7:J8"/>
    <mergeCell ref="K7:K8"/>
    <mergeCell ref="L7:M7"/>
    <mergeCell ref="N7:O7"/>
    <mergeCell ref="R7:R8"/>
    <mergeCell ref="A4:A8"/>
    <mergeCell ref="B4:B8"/>
    <mergeCell ref="C4:T4"/>
    <mergeCell ref="C5:K5"/>
    <mergeCell ref="L5:T5"/>
    <mergeCell ref="C6:F6"/>
    <mergeCell ref="G6:I6"/>
    <mergeCell ref="J6:K6"/>
    <mergeCell ref="L6:O6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6" fitToWidth="3" fitToHeight="0" orientation="landscape" r:id="rId1"/>
  <colBreaks count="1" manualBreakCount="1">
    <brk id="1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T9"/>
  <sheetViews>
    <sheetView view="pageBreakPreview" topLeftCell="E1" zoomScale="70" zoomScaleNormal="100" zoomScaleSheetLayoutView="70" workbookViewId="0">
      <selection activeCell="R9" sqref="R9"/>
    </sheetView>
  </sheetViews>
  <sheetFormatPr defaultRowHeight="15"/>
  <cols>
    <col min="1" max="1" width="5.42578125" style="9" customWidth="1"/>
    <col min="2" max="2" width="25.85546875" style="9" customWidth="1"/>
    <col min="3" max="3" width="15.7109375" style="10" customWidth="1"/>
    <col min="4" max="4" width="20.42578125" style="10" customWidth="1"/>
    <col min="5" max="5" width="14.7109375" style="10" customWidth="1"/>
    <col min="6" max="6" width="20.85546875" style="10" customWidth="1"/>
    <col min="7" max="7" width="9.7109375" style="10" customWidth="1"/>
    <col min="8" max="8" width="10" style="10" customWidth="1"/>
    <col min="9" max="9" width="9.28515625" style="10" customWidth="1"/>
    <col min="10" max="10" width="20.28515625" style="10" customWidth="1"/>
    <col min="11" max="11" width="17" style="10" customWidth="1"/>
    <col min="12" max="12" width="14.7109375" style="10" customWidth="1"/>
    <col min="13" max="13" width="18.28515625" style="10" customWidth="1"/>
    <col min="14" max="14" width="15.5703125" style="10" customWidth="1"/>
    <col min="15" max="15" width="17.28515625" style="10" customWidth="1"/>
    <col min="16" max="16" width="9.5703125" style="10" customWidth="1"/>
    <col min="17" max="17" width="10.140625" style="10" customWidth="1"/>
    <col min="18" max="18" width="10" style="10" customWidth="1"/>
    <col min="19" max="19" width="19" style="10" customWidth="1"/>
    <col min="20" max="20" width="16.5703125" style="10" customWidth="1"/>
    <col min="21" max="16384" width="9.140625" style="10"/>
  </cols>
  <sheetData>
    <row r="1" spans="1:20" ht="21" customHeight="1">
      <c r="B1" s="32"/>
      <c r="C1" s="134" t="s">
        <v>35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</row>
    <row r="2" spans="1:20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3" customFormat="1" ht="26.25" customHeight="1" thickBot="1">
      <c r="A3" s="109" t="s">
        <v>0</v>
      </c>
      <c r="B3" s="106" t="s">
        <v>181</v>
      </c>
      <c r="C3" s="133" t="s">
        <v>105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s="3" customFormat="1" ht="54" customHeight="1">
      <c r="A4" s="110"/>
      <c r="B4" s="107"/>
      <c r="C4" s="127" t="s">
        <v>106</v>
      </c>
      <c r="D4" s="128"/>
      <c r="E4" s="128"/>
      <c r="F4" s="128"/>
      <c r="G4" s="128"/>
      <c r="H4" s="128"/>
      <c r="I4" s="128"/>
      <c r="J4" s="128"/>
      <c r="K4" s="129"/>
      <c r="L4" s="130" t="s">
        <v>107</v>
      </c>
      <c r="M4" s="131"/>
      <c r="N4" s="131"/>
      <c r="O4" s="131"/>
      <c r="P4" s="131"/>
      <c r="Q4" s="131"/>
      <c r="R4" s="131"/>
      <c r="S4" s="131"/>
      <c r="T4" s="132"/>
    </row>
    <row r="5" spans="1:20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  <c r="L5" s="111" t="s">
        <v>7</v>
      </c>
      <c r="M5" s="112"/>
      <c r="N5" s="112"/>
      <c r="O5" s="113"/>
      <c r="P5" s="114" t="s">
        <v>8</v>
      </c>
      <c r="Q5" s="115"/>
      <c r="R5" s="116"/>
      <c r="S5" s="117" t="s">
        <v>4</v>
      </c>
      <c r="T5" s="118"/>
    </row>
    <row r="6" spans="1:20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14</v>
      </c>
      <c r="K6" s="125" t="s">
        <v>10</v>
      </c>
      <c r="L6" s="119" t="s">
        <v>11</v>
      </c>
      <c r="M6" s="120"/>
      <c r="N6" s="120" t="s">
        <v>6</v>
      </c>
      <c r="O6" s="120"/>
      <c r="P6" s="4" t="s">
        <v>2</v>
      </c>
      <c r="Q6" s="4" t="s">
        <v>3</v>
      </c>
      <c r="R6" s="121" t="s">
        <v>9</v>
      </c>
      <c r="S6" s="123" t="s">
        <v>13</v>
      </c>
      <c r="T6" s="125" t="s">
        <v>10</v>
      </c>
    </row>
    <row r="7" spans="1:20" s="3" customFormat="1" ht="81.75" customHeight="1">
      <c r="A7" s="110"/>
      <c r="B7" s="108"/>
      <c r="C7" s="55" t="s">
        <v>108</v>
      </c>
      <c r="D7" s="59" t="s">
        <v>109</v>
      </c>
      <c r="E7" s="56" t="s">
        <v>108</v>
      </c>
      <c r="F7" s="59" t="s">
        <v>109</v>
      </c>
      <c r="G7" s="114" t="s">
        <v>5</v>
      </c>
      <c r="H7" s="116"/>
      <c r="I7" s="122"/>
      <c r="J7" s="124"/>
      <c r="K7" s="126"/>
      <c r="L7" s="55" t="s">
        <v>110</v>
      </c>
      <c r="M7" s="59" t="s">
        <v>111</v>
      </c>
      <c r="N7" s="56" t="s">
        <v>110</v>
      </c>
      <c r="O7" s="56" t="s">
        <v>111</v>
      </c>
      <c r="P7" s="114" t="s">
        <v>5</v>
      </c>
      <c r="Q7" s="116"/>
      <c r="R7" s="122"/>
      <c r="S7" s="124"/>
      <c r="T7" s="126"/>
    </row>
    <row r="8" spans="1:20" s="8" customFormat="1" ht="16.5" thickBot="1">
      <c r="A8" s="7">
        <v>1</v>
      </c>
      <c r="B8" s="1"/>
      <c r="C8" s="42">
        <v>8330</v>
      </c>
      <c r="D8" s="24">
        <v>19</v>
      </c>
      <c r="E8" s="2">
        <v>8430</v>
      </c>
      <c r="F8" s="2">
        <v>12</v>
      </c>
      <c r="G8" s="15">
        <f>D8*100/C8</f>
        <v>0.22809123649459784</v>
      </c>
      <c r="H8" s="15">
        <f>F8*100/E8</f>
        <v>0.14234875444839859</v>
      </c>
      <c r="I8" s="15">
        <f>H8-G8</f>
        <v>-8.5742482046199248E-2</v>
      </c>
      <c r="J8" s="88" t="str">
        <f t="shared" ref="J8" si="0">IF(I8&lt;=0,"положительно",IF(I8&gt;0,"отрицательно"))</f>
        <v>положительно</v>
      </c>
      <c r="K8" s="89" t="str">
        <f t="shared" ref="K8" si="1">IF(J8="положительно","эффективно",IF(J8="отрицательно","неэффективно"))</f>
        <v>эффективно</v>
      </c>
      <c r="L8" s="42">
        <v>27</v>
      </c>
      <c r="M8" s="71">
        <v>22</v>
      </c>
      <c r="N8" s="2">
        <v>24</v>
      </c>
      <c r="O8" s="25">
        <v>22</v>
      </c>
      <c r="P8" s="16">
        <f>M8*100/L8</f>
        <v>81.481481481481481</v>
      </c>
      <c r="Q8" s="16">
        <f>O8*100/N8</f>
        <v>91.666666666666671</v>
      </c>
      <c r="R8" s="16">
        <f>Q8-P8</f>
        <v>10.18518518518519</v>
      </c>
      <c r="S8" s="88" t="str">
        <f t="shared" ref="S8" si="2">IF(R8&gt;=0,"положительно",IF(R8&lt;0,"отрицательно"))</f>
        <v>положительно</v>
      </c>
      <c r="T8" s="89" t="str">
        <f t="shared" ref="T8" si="3">IF(S8="положительно","эффективно",IF(S8="отрицательно","неэффективно"))</f>
        <v>эффективно</v>
      </c>
    </row>
    <row r="9" spans="1:20" ht="16.5" thickBot="1">
      <c r="A9" s="13"/>
      <c r="B9" s="14" t="s">
        <v>1</v>
      </c>
      <c r="C9" s="27">
        <f>SUM(C8:C8)</f>
        <v>8330</v>
      </c>
      <c r="D9" s="27">
        <f>SUM(D8:D8)</f>
        <v>19</v>
      </c>
      <c r="E9" s="27">
        <f>SUM(E8:E8)</f>
        <v>8430</v>
      </c>
      <c r="F9" s="27">
        <f>SUM(F8:F8)</f>
        <v>12</v>
      </c>
      <c r="G9" s="22">
        <f t="shared" ref="G9" si="4">D9*100/C9</f>
        <v>0.22809123649459784</v>
      </c>
      <c r="H9" s="22">
        <f t="shared" ref="H9" si="5">F9*100/E9</f>
        <v>0.14234875444839859</v>
      </c>
      <c r="I9" s="22">
        <f t="shared" ref="I9" si="6">H9-G9</f>
        <v>-8.5742482046199248E-2</v>
      </c>
      <c r="J9" s="90" t="str">
        <f>IF(I9&lt;=0,"положительно",IF(I9&gt;0,"отрицательно"))</f>
        <v>положительно</v>
      </c>
      <c r="K9" s="91" t="str">
        <f>IF(J9="положительно","эффективно",IF(J9="отрицательно","неэффективно"))</f>
        <v>эффективно</v>
      </c>
      <c r="L9" s="48">
        <f>SUM(L8:L8)</f>
        <v>27</v>
      </c>
      <c r="M9" s="30">
        <f>SUM(M8:M8)</f>
        <v>22</v>
      </c>
      <c r="N9" s="30">
        <f>SUM(N8:N8)</f>
        <v>24</v>
      </c>
      <c r="O9" s="30">
        <f>SUM(O8:O8)</f>
        <v>22</v>
      </c>
      <c r="P9" s="23">
        <f t="shared" ref="P9" si="7">M9*100/L9</f>
        <v>81.481481481481481</v>
      </c>
      <c r="Q9" s="23">
        <f t="shared" ref="Q9" si="8">O9*100/N9</f>
        <v>91.666666666666671</v>
      </c>
      <c r="R9" s="23">
        <f t="shared" ref="R9" si="9">Q9-P9</f>
        <v>10.18518518518519</v>
      </c>
      <c r="S9" s="95" t="str">
        <f>IF(R9&gt;=0,"положительно",IF(R9&lt;0,"отрицательно"))</f>
        <v>положительно</v>
      </c>
      <c r="T9" s="96" t="str">
        <f>IF(S9="положительно","эффективно",IF(S9="отрицательно","неэффективно"))</f>
        <v>эффективно</v>
      </c>
    </row>
  </sheetData>
  <sheetProtection password="C62D" sheet="1" objects="1" scenarios="1"/>
  <mergeCells count="24">
    <mergeCell ref="T6:T7"/>
    <mergeCell ref="G7:H7"/>
    <mergeCell ref="P7:Q7"/>
    <mergeCell ref="P5:R5"/>
    <mergeCell ref="S5:T5"/>
    <mergeCell ref="L6:M6"/>
    <mergeCell ref="N6:O6"/>
    <mergeCell ref="R6:R7"/>
    <mergeCell ref="C1:T1"/>
    <mergeCell ref="A3:A7"/>
    <mergeCell ref="B3:B7"/>
    <mergeCell ref="C3:T3"/>
    <mergeCell ref="C4:K4"/>
    <mergeCell ref="L4:T4"/>
    <mergeCell ref="C5:F5"/>
    <mergeCell ref="G5:I5"/>
    <mergeCell ref="J5:K5"/>
    <mergeCell ref="L5:O5"/>
    <mergeCell ref="C6:D6"/>
    <mergeCell ref="E6:F6"/>
    <mergeCell ref="I6:I7"/>
    <mergeCell ref="J6:J7"/>
    <mergeCell ref="K6:K7"/>
    <mergeCell ref="S6:S7"/>
  </mergeCells>
  <pageMargins left="0.70866141732283472" right="0.70866141732283472" top="0.74803149606299213" bottom="0.74803149606299213" header="0.31496062992125984" footer="0.31496062992125984"/>
  <pageSetup paperSize="9" scale="64" fitToWidth="2" fitToHeight="0" orientation="landscape" r:id="rId1"/>
  <colBreaks count="1" manualBreakCount="1">
    <brk id="11" max="83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AC9"/>
  <sheetViews>
    <sheetView view="pageBreakPreview" topLeftCell="J1" zoomScale="70" zoomScaleNormal="100" zoomScaleSheetLayoutView="70" workbookViewId="0">
      <selection activeCell="N11" sqref="N11"/>
    </sheetView>
  </sheetViews>
  <sheetFormatPr defaultRowHeight="15"/>
  <cols>
    <col min="1" max="1" width="5.42578125" style="9" customWidth="1"/>
    <col min="2" max="2" width="25.85546875" style="9" customWidth="1"/>
    <col min="3" max="3" width="17.7109375" style="10" customWidth="1"/>
    <col min="4" max="4" width="19.140625" style="10" customWidth="1"/>
    <col min="5" max="5" width="20.42578125" style="10" customWidth="1"/>
    <col min="6" max="6" width="20" style="10" customWidth="1"/>
    <col min="7" max="7" width="10.7109375" style="10" customWidth="1"/>
    <col min="8" max="8" width="10" style="10" customWidth="1"/>
    <col min="9" max="9" width="9.28515625" style="10" customWidth="1"/>
    <col min="10" max="10" width="18.85546875" style="10" customWidth="1"/>
    <col min="11" max="11" width="17" style="10" customWidth="1"/>
    <col min="12" max="12" width="19.140625" style="10" customWidth="1"/>
    <col min="13" max="13" width="22.7109375" style="10" customWidth="1"/>
    <col min="14" max="14" width="19.140625" style="10" customWidth="1"/>
    <col min="15" max="15" width="22.7109375" style="10" customWidth="1"/>
    <col min="16" max="16" width="9.5703125" style="10" customWidth="1"/>
    <col min="17" max="17" width="10.140625" style="10" customWidth="1"/>
    <col min="18" max="18" width="10" style="10" customWidth="1"/>
    <col min="19" max="19" width="19" style="10" customWidth="1"/>
    <col min="20" max="20" width="16.5703125" style="10" customWidth="1"/>
    <col min="21" max="21" width="20.140625" style="10" customWidth="1"/>
    <col min="22" max="22" width="17.5703125" style="10" customWidth="1"/>
    <col min="23" max="23" width="20" style="10" customWidth="1"/>
    <col min="24" max="24" width="18.140625" style="10" customWidth="1"/>
    <col min="25" max="25" width="11.5703125" style="10" customWidth="1"/>
    <col min="26" max="26" width="11" style="10" customWidth="1"/>
    <col min="27" max="27" width="11.140625" style="10" customWidth="1"/>
    <col min="28" max="28" width="21" style="10" customWidth="1"/>
    <col min="29" max="29" width="18.140625" style="10" customWidth="1"/>
    <col min="30" max="16384" width="9.140625" style="10"/>
  </cols>
  <sheetData>
    <row r="1" spans="1:29" ht="25.5" customHeight="1">
      <c r="C1" s="134" t="s">
        <v>35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</row>
    <row r="2" spans="1:29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9" s="3" customFormat="1" ht="26.25" customHeight="1" thickBot="1">
      <c r="A3" s="109" t="s">
        <v>0</v>
      </c>
      <c r="B3" s="106" t="s">
        <v>181</v>
      </c>
      <c r="C3" s="133" t="s">
        <v>112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9" s="3" customFormat="1" ht="55.5" customHeight="1">
      <c r="A4" s="110"/>
      <c r="B4" s="107"/>
      <c r="C4" s="127" t="s">
        <v>113</v>
      </c>
      <c r="D4" s="128"/>
      <c r="E4" s="128"/>
      <c r="F4" s="128"/>
      <c r="G4" s="128"/>
      <c r="H4" s="128"/>
      <c r="I4" s="128"/>
      <c r="J4" s="128"/>
      <c r="K4" s="129"/>
      <c r="L4" s="130" t="s">
        <v>114</v>
      </c>
      <c r="M4" s="131"/>
      <c r="N4" s="131"/>
      <c r="O4" s="131"/>
      <c r="P4" s="131"/>
      <c r="Q4" s="131"/>
      <c r="R4" s="131"/>
      <c r="S4" s="131"/>
      <c r="T4" s="132"/>
      <c r="U4" s="130" t="s">
        <v>115</v>
      </c>
      <c r="V4" s="131"/>
      <c r="W4" s="131"/>
      <c r="X4" s="131"/>
      <c r="Y4" s="131"/>
      <c r="Z4" s="131"/>
      <c r="AA4" s="131"/>
      <c r="AB4" s="131"/>
      <c r="AC4" s="132"/>
    </row>
    <row r="5" spans="1:29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  <c r="L5" s="111" t="s">
        <v>7</v>
      </c>
      <c r="M5" s="112"/>
      <c r="N5" s="112"/>
      <c r="O5" s="113"/>
      <c r="P5" s="114" t="s">
        <v>8</v>
      </c>
      <c r="Q5" s="115"/>
      <c r="R5" s="116"/>
      <c r="S5" s="117" t="s">
        <v>4</v>
      </c>
      <c r="T5" s="118"/>
      <c r="U5" s="111" t="s">
        <v>7</v>
      </c>
      <c r="V5" s="112"/>
      <c r="W5" s="112"/>
      <c r="X5" s="113"/>
      <c r="Y5" s="114" t="s">
        <v>8</v>
      </c>
      <c r="Z5" s="115"/>
      <c r="AA5" s="116"/>
      <c r="AB5" s="117" t="s">
        <v>4</v>
      </c>
      <c r="AC5" s="118"/>
    </row>
    <row r="6" spans="1:29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14</v>
      </c>
      <c r="K6" s="125" t="s">
        <v>10</v>
      </c>
      <c r="L6" s="119" t="s">
        <v>11</v>
      </c>
      <c r="M6" s="120"/>
      <c r="N6" s="120" t="s">
        <v>6</v>
      </c>
      <c r="O6" s="120"/>
      <c r="P6" s="4" t="s">
        <v>2</v>
      </c>
      <c r="Q6" s="4" t="s">
        <v>3</v>
      </c>
      <c r="R6" s="121" t="s">
        <v>9</v>
      </c>
      <c r="S6" s="123" t="s">
        <v>13</v>
      </c>
      <c r="T6" s="125" t="s">
        <v>10</v>
      </c>
      <c r="U6" s="119" t="s">
        <v>11</v>
      </c>
      <c r="V6" s="120"/>
      <c r="W6" s="120" t="s">
        <v>6</v>
      </c>
      <c r="X6" s="120"/>
      <c r="Y6" s="4" t="s">
        <v>2</v>
      </c>
      <c r="Z6" s="4" t="s">
        <v>3</v>
      </c>
      <c r="AA6" s="121" t="s">
        <v>9</v>
      </c>
      <c r="AB6" s="123" t="s">
        <v>14</v>
      </c>
      <c r="AC6" s="125" t="s">
        <v>10</v>
      </c>
    </row>
    <row r="7" spans="1:29" s="3" customFormat="1" ht="81.75" customHeight="1">
      <c r="A7" s="110"/>
      <c r="B7" s="108"/>
      <c r="C7" s="55" t="s">
        <v>116</v>
      </c>
      <c r="D7" s="59" t="s">
        <v>117</v>
      </c>
      <c r="E7" s="56" t="s">
        <v>116</v>
      </c>
      <c r="F7" s="59" t="s">
        <v>117</v>
      </c>
      <c r="G7" s="114" t="s">
        <v>5</v>
      </c>
      <c r="H7" s="116"/>
      <c r="I7" s="122"/>
      <c r="J7" s="124"/>
      <c r="K7" s="126"/>
      <c r="L7" s="57" t="s">
        <v>118</v>
      </c>
      <c r="M7" s="59" t="s">
        <v>119</v>
      </c>
      <c r="N7" s="56" t="s">
        <v>118</v>
      </c>
      <c r="O7" s="56" t="s">
        <v>119</v>
      </c>
      <c r="P7" s="114" t="s">
        <v>5</v>
      </c>
      <c r="Q7" s="116"/>
      <c r="R7" s="122"/>
      <c r="S7" s="124"/>
      <c r="T7" s="126"/>
      <c r="U7" s="57" t="s">
        <v>120</v>
      </c>
      <c r="V7" s="59" t="s">
        <v>121</v>
      </c>
      <c r="W7" s="56" t="s">
        <v>120</v>
      </c>
      <c r="X7" s="59" t="s">
        <v>121</v>
      </c>
      <c r="Y7" s="114" t="s">
        <v>5</v>
      </c>
      <c r="Z7" s="116"/>
      <c r="AA7" s="122"/>
      <c r="AB7" s="124"/>
      <c r="AC7" s="126"/>
    </row>
    <row r="8" spans="1:29" s="8" customFormat="1" ht="16.5" thickBot="1">
      <c r="A8" s="7">
        <v>1</v>
      </c>
      <c r="B8" s="1"/>
      <c r="C8" s="42">
        <v>72</v>
      </c>
      <c r="D8" s="24">
        <v>8330</v>
      </c>
      <c r="E8" s="25">
        <v>60</v>
      </c>
      <c r="F8" s="24">
        <v>8430</v>
      </c>
      <c r="G8" s="15">
        <f>C8*100/D8</f>
        <v>0.86434573829531813</v>
      </c>
      <c r="H8" s="15">
        <f>E8*100/F8</f>
        <v>0.71174377224199292</v>
      </c>
      <c r="I8" s="15">
        <f>H8-G8</f>
        <v>-0.15260196605332521</v>
      </c>
      <c r="J8" s="86" t="str">
        <f t="shared" ref="J8" si="0">IF(I8&lt;=0,"положительно",IF(I8&gt;0,"отрицательно"))</f>
        <v>положительно</v>
      </c>
      <c r="K8" s="86" t="str">
        <f t="shared" ref="K8" si="1">IF(J8="положительно","эффективно",IF(J8="отрицательно","неэффективно"))</f>
        <v>эффективно</v>
      </c>
      <c r="L8" s="70">
        <v>60</v>
      </c>
      <c r="M8" s="25">
        <v>28</v>
      </c>
      <c r="N8" s="25">
        <v>53</v>
      </c>
      <c r="O8" s="25">
        <v>32</v>
      </c>
      <c r="P8" s="35">
        <f>M8*100/L8</f>
        <v>46.666666666666664</v>
      </c>
      <c r="Q8" s="35">
        <f>O8*100/N8</f>
        <v>60.377358490566039</v>
      </c>
      <c r="R8" s="35">
        <f>Q8-P8</f>
        <v>13.710691823899374</v>
      </c>
      <c r="S8" s="86" t="str">
        <f t="shared" ref="S8" si="2">IF(R8&gt;=0,"положительно",IF(R8&lt;0,"отрицательно"))</f>
        <v>положительно</v>
      </c>
      <c r="T8" s="86" t="str">
        <f t="shared" ref="T8" si="3">IF(S8="положительно","эффективно",IF(S8="отрицательно","неэффективно"))</f>
        <v>эффективно</v>
      </c>
      <c r="U8" s="70">
        <v>70</v>
      </c>
      <c r="V8" s="25">
        <v>0</v>
      </c>
      <c r="W8" s="25">
        <v>68</v>
      </c>
      <c r="X8" s="25">
        <v>0</v>
      </c>
      <c r="Y8" s="35">
        <f>V8*100/U8</f>
        <v>0</v>
      </c>
      <c r="Z8" s="35">
        <f>X8*100/W8</f>
        <v>0</v>
      </c>
      <c r="AA8" s="35">
        <f>Z8-Y8</f>
        <v>0</v>
      </c>
      <c r="AB8" s="86" t="str">
        <f t="shared" ref="AB8" si="4">IF(AA8&lt;=0,"положительно",IF(AA8&gt;0,"отрицательно"))</f>
        <v>положительно</v>
      </c>
      <c r="AC8" s="86" t="str">
        <f t="shared" ref="AC8" si="5">IF(AB8="положительно","эффективно",IF(AB8="отрицательно","неэффективно"))</f>
        <v>эффективно</v>
      </c>
    </row>
    <row r="9" spans="1:29" s="39" customFormat="1" ht="16.5" thickBot="1">
      <c r="A9" s="13"/>
      <c r="B9" s="14" t="s">
        <v>1</v>
      </c>
      <c r="C9" s="40">
        <f>SUM(C8:C8)</f>
        <v>72</v>
      </c>
      <c r="D9" s="36">
        <f>SUM(D8:D8)</f>
        <v>8330</v>
      </c>
      <c r="E9" s="36">
        <f>SUM(E8:E8)</f>
        <v>60</v>
      </c>
      <c r="F9" s="36">
        <f>SUM(F8:F8)</f>
        <v>8430</v>
      </c>
      <c r="G9" s="37">
        <f>C9*100/D9</f>
        <v>0.86434573829531813</v>
      </c>
      <c r="H9" s="37">
        <f t="shared" ref="H9" si="6">E9*100/F9</f>
        <v>0.71174377224199292</v>
      </c>
      <c r="I9" s="37">
        <f t="shared" ref="I9" si="7">H9-G9</f>
        <v>-0.15260196605332521</v>
      </c>
      <c r="J9" s="92" t="str">
        <f>IF(I9&lt;=0,"положительно",IF(I9&gt;0,"отрицательно"))</f>
        <v>положительно</v>
      </c>
      <c r="K9" s="93" t="str">
        <f>IF(J9="положительно","эффективно",IF(J9="отрицательно","неэффективно"))</f>
        <v>эффективно</v>
      </c>
      <c r="L9" s="41">
        <f>SUM(L8:L8)</f>
        <v>60</v>
      </c>
      <c r="M9" s="41">
        <f>SUM(M8:M8)</f>
        <v>28</v>
      </c>
      <c r="N9" s="41">
        <f>SUM(N8:N8)</f>
        <v>53</v>
      </c>
      <c r="O9" s="41">
        <f>SUM(O8:O8)</f>
        <v>32</v>
      </c>
      <c r="P9" s="38">
        <f t="shared" ref="P9" si="8">M9*100/L9</f>
        <v>46.666666666666664</v>
      </c>
      <c r="Q9" s="38">
        <f t="shared" ref="Q9" si="9">O9*100/N9</f>
        <v>60.377358490566039</v>
      </c>
      <c r="R9" s="38">
        <f t="shared" ref="R9" si="10">Q9-P9</f>
        <v>13.710691823899374</v>
      </c>
      <c r="S9" s="92" t="str">
        <f>IF(R9&gt;=0,"положительно",IF(R9&lt;0,"отрицательно"))</f>
        <v>положительно</v>
      </c>
      <c r="T9" s="94" t="str">
        <f>IF(S9="положительно","эффективно",IF(S9="отрицательно","неэффективно"))</f>
        <v>эффективно</v>
      </c>
      <c r="U9" s="41">
        <f>SUM(U8:U8)</f>
        <v>70</v>
      </c>
      <c r="V9" s="41">
        <f>SUM(V8:V8)</f>
        <v>0</v>
      </c>
      <c r="W9" s="41">
        <f>SUM(W8:W8)</f>
        <v>68</v>
      </c>
      <c r="X9" s="41">
        <f>SUM(X8:X8)</f>
        <v>0</v>
      </c>
      <c r="Y9" s="38">
        <f t="shared" ref="Y9" si="11">V9*100/U9</f>
        <v>0</v>
      </c>
      <c r="Z9" s="38">
        <f t="shared" ref="Z9" si="12">X9*100/W9</f>
        <v>0</v>
      </c>
      <c r="AA9" s="38">
        <f t="shared" ref="AA9" si="13">Z9-Y9</f>
        <v>0</v>
      </c>
      <c r="AB9" s="92" t="str">
        <f>IF(AA9&lt;=0,"положительно",IF(AA9&gt;0,"отрицательно"))</f>
        <v>положительно</v>
      </c>
      <c r="AC9" s="94" t="str">
        <f>IF(AB9="положительно","эффективно",IF(AB9="отрицательно","неэффективно"))</f>
        <v>эффективно</v>
      </c>
    </row>
  </sheetData>
  <sheetProtection password="C62D" sheet="1" objects="1" scenarios="1"/>
  <mergeCells count="34">
    <mergeCell ref="AA6:AA7"/>
    <mergeCell ref="AB6:AB7"/>
    <mergeCell ref="AC6:AC7"/>
    <mergeCell ref="Y7:Z7"/>
    <mergeCell ref="K6:K7"/>
    <mergeCell ref="L6:M6"/>
    <mergeCell ref="N6:O6"/>
    <mergeCell ref="R6:R7"/>
    <mergeCell ref="S6:S7"/>
    <mergeCell ref="T6:T7"/>
    <mergeCell ref="U6:V6"/>
    <mergeCell ref="W6:X6"/>
    <mergeCell ref="U4:AC4"/>
    <mergeCell ref="C5:F5"/>
    <mergeCell ref="G5:I5"/>
    <mergeCell ref="J5:K5"/>
    <mergeCell ref="L5:O5"/>
    <mergeCell ref="P5:R5"/>
    <mergeCell ref="S5:T5"/>
    <mergeCell ref="U5:X5"/>
    <mergeCell ref="Y5:AA5"/>
    <mergeCell ref="AB5:AC5"/>
    <mergeCell ref="C1:T1"/>
    <mergeCell ref="A3:A7"/>
    <mergeCell ref="B3:B7"/>
    <mergeCell ref="C3:T3"/>
    <mergeCell ref="C4:K4"/>
    <mergeCell ref="L4:T4"/>
    <mergeCell ref="C6:D6"/>
    <mergeCell ref="E6:F6"/>
    <mergeCell ref="I6:I7"/>
    <mergeCell ref="J6:J7"/>
    <mergeCell ref="G7:H7"/>
    <mergeCell ref="P7:Q7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6" fitToWidth="3" fitToHeight="0" orientation="landscape" r:id="rId1"/>
  <colBreaks count="2" manualBreakCount="2">
    <brk id="11" max="12" man="1"/>
    <brk id="20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AC9"/>
  <sheetViews>
    <sheetView view="pageBreakPreview" zoomScale="70" zoomScaleNormal="100" zoomScaleSheetLayoutView="70" workbookViewId="0">
      <selection activeCell="B3" sqref="B3:B7"/>
    </sheetView>
  </sheetViews>
  <sheetFormatPr defaultRowHeight="15"/>
  <cols>
    <col min="1" max="1" width="5.42578125" style="9" customWidth="1"/>
    <col min="2" max="2" width="25.85546875" style="9" customWidth="1"/>
    <col min="3" max="3" width="15.85546875" style="10" customWidth="1"/>
    <col min="4" max="4" width="13.85546875" style="10" customWidth="1"/>
    <col min="5" max="5" width="16" style="10" customWidth="1"/>
    <col min="6" max="6" width="14.28515625" style="10" customWidth="1"/>
    <col min="7" max="7" width="10.7109375" style="10" customWidth="1"/>
    <col min="8" max="8" width="10" style="10" customWidth="1"/>
    <col min="9" max="9" width="9.28515625" style="10" customWidth="1"/>
    <col min="10" max="10" width="18.85546875" style="10" customWidth="1"/>
    <col min="11" max="11" width="17" style="10" customWidth="1"/>
    <col min="12" max="12" width="17.85546875" style="10" customWidth="1"/>
    <col min="13" max="13" width="19.42578125" style="10" customWidth="1"/>
    <col min="14" max="14" width="18.5703125" style="10" customWidth="1"/>
    <col min="15" max="15" width="18.140625" style="10" customWidth="1"/>
    <col min="16" max="16" width="9.5703125" style="10" customWidth="1"/>
    <col min="17" max="17" width="10.140625" style="10" customWidth="1"/>
    <col min="18" max="18" width="10" style="10" customWidth="1"/>
    <col min="19" max="19" width="19" style="10" customWidth="1"/>
    <col min="20" max="20" width="16.5703125" style="10" customWidth="1"/>
    <col min="21" max="21" width="19" style="10" customWidth="1"/>
    <col min="22" max="22" width="18" style="10" customWidth="1"/>
    <col min="23" max="23" width="18.42578125" style="10" customWidth="1"/>
    <col min="24" max="24" width="16.42578125" style="10" customWidth="1"/>
    <col min="25" max="25" width="11.85546875" style="10" customWidth="1"/>
    <col min="26" max="26" width="12.140625" style="10" customWidth="1"/>
    <col min="27" max="27" width="13.5703125" style="10" customWidth="1"/>
    <col min="28" max="28" width="19.7109375" style="10" customWidth="1"/>
    <col min="29" max="29" width="18.28515625" style="10" customWidth="1"/>
    <col min="30" max="16384" width="9.140625" style="10"/>
  </cols>
  <sheetData>
    <row r="1" spans="1:29" ht="30" customHeight="1">
      <c r="C1" s="134" t="s">
        <v>43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</row>
    <row r="2" spans="1:29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9" s="3" customFormat="1" ht="26.25" customHeight="1" thickBot="1">
      <c r="A3" s="109" t="s">
        <v>0</v>
      </c>
      <c r="B3" s="106" t="s">
        <v>181</v>
      </c>
      <c r="C3" s="133" t="s">
        <v>44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9" s="3" customFormat="1" ht="57.75" customHeight="1">
      <c r="A4" s="110"/>
      <c r="B4" s="107"/>
      <c r="C4" s="127" t="s">
        <v>122</v>
      </c>
      <c r="D4" s="128"/>
      <c r="E4" s="128"/>
      <c r="F4" s="128"/>
      <c r="G4" s="128"/>
      <c r="H4" s="128"/>
      <c r="I4" s="128"/>
      <c r="J4" s="128"/>
      <c r="K4" s="129"/>
      <c r="L4" s="135" t="s">
        <v>123</v>
      </c>
      <c r="M4" s="131"/>
      <c r="N4" s="131"/>
      <c r="O4" s="131"/>
      <c r="P4" s="131"/>
      <c r="Q4" s="131"/>
      <c r="R4" s="131"/>
      <c r="S4" s="131"/>
      <c r="T4" s="132"/>
      <c r="U4" s="135" t="s">
        <v>124</v>
      </c>
      <c r="V4" s="131"/>
      <c r="W4" s="131"/>
      <c r="X4" s="131"/>
      <c r="Y4" s="131"/>
      <c r="Z4" s="131"/>
      <c r="AA4" s="131"/>
      <c r="AB4" s="131"/>
      <c r="AC4" s="132"/>
    </row>
    <row r="5" spans="1:29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  <c r="L5" s="112" t="s">
        <v>7</v>
      </c>
      <c r="M5" s="112"/>
      <c r="N5" s="112"/>
      <c r="O5" s="113"/>
      <c r="P5" s="114" t="s">
        <v>8</v>
      </c>
      <c r="Q5" s="115"/>
      <c r="R5" s="116"/>
      <c r="S5" s="117" t="s">
        <v>4</v>
      </c>
      <c r="T5" s="118"/>
      <c r="U5" s="112" t="s">
        <v>7</v>
      </c>
      <c r="V5" s="112"/>
      <c r="W5" s="112"/>
      <c r="X5" s="113"/>
      <c r="Y5" s="114" t="s">
        <v>8</v>
      </c>
      <c r="Z5" s="115"/>
      <c r="AA5" s="116"/>
      <c r="AB5" s="117" t="s">
        <v>4</v>
      </c>
      <c r="AC5" s="118"/>
    </row>
    <row r="6" spans="1:29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15</v>
      </c>
      <c r="K6" s="125" t="s">
        <v>10</v>
      </c>
      <c r="L6" s="113" t="s">
        <v>11</v>
      </c>
      <c r="M6" s="120"/>
      <c r="N6" s="120" t="s">
        <v>6</v>
      </c>
      <c r="O6" s="120"/>
      <c r="P6" s="4" t="s">
        <v>2</v>
      </c>
      <c r="Q6" s="4" t="s">
        <v>3</v>
      </c>
      <c r="R6" s="121" t="s">
        <v>9</v>
      </c>
      <c r="S6" s="123" t="s">
        <v>14</v>
      </c>
      <c r="T6" s="125" t="s">
        <v>10</v>
      </c>
      <c r="U6" s="113" t="s">
        <v>11</v>
      </c>
      <c r="V6" s="120"/>
      <c r="W6" s="120" t="s">
        <v>6</v>
      </c>
      <c r="X6" s="120"/>
      <c r="Y6" s="4" t="s">
        <v>2</v>
      </c>
      <c r="Z6" s="4" t="s">
        <v>3</v>
      </c>
      <c r="AA6" s="121" t="s">
        <v>9</v>
      </c>
      <c r="AB6" s="123" t="s">
        <v>15</v>
      </c>
      <c r="AC6" s="125" t="s">
        <v>10</v>
      </c>
    </row>
    <row r="7" spans="1:29" s="3" customFormat="1" ht="81.75" customHeight="1">
      <c r="A7" s="110"/>
      <c r="B7" s="108"/>
      <c r="C7" s="55" t="s">
        <v>125</v>
      </c>
      <c r="D7" s="59" t="s">
        <v>126</v>
      </c>
      <c r="E7" s="56" t="s">
        <v>125</v>
      </c>
      <c r="F7" s="56" t="s">
        <v>126</v>
      </c>
      <c r="G7" s="114" t="s">
        <v>5</v>
      </c>
      <c r="H7" s="116"/>
      <c r="I7" s="122"/>
      <c r="J7" s="124"/>
      <c r="K7" s="126"/>
      <c r="L7" s="56" t="s">
        <v>127</v>
      </c>
      <c r="M7" s="58" t="s">
        <v>128</v>
      </c>
      <c r="N7" s="58" t="s">
        <v>127</v>
      </c>
      <c r="O7" s="58" t="s">
        <v>128</v>
      </c>
      <c r="P7" s="114" t="s">
        <v>5</v>
      </c>
      <c r="Q7" s="116"/>
      <c r="R7" s="122"/>
      <c r="S7" s="124"/>
      <c r="T7" s="126"/>
      <c r="U7" s="56" t="s">
        <v>129</v>
      </c>
      <c r="V7" s="58" t="s">
        <v>130</v>
      </c>
      <c r="W7" s="58" t="s">
        <v>129</v>
      </c>
      <c r="X7" s="58" t="s">
        <v>130</v>
      </c>
      <c r="Y7" s="114" t="s">
        <v>5</v>
      </c>
      <c r="Z7" s="116"/>
      <c r="AA7" s="122"/>
      <c r="AB7" s="124"/>
      <c r="AC7" s="126"/>
    </row>
    <row r="8" spans="1:29" s="8" customFormat="1" ht="16.5" thickBot="1">
      <c r="A8" s="7">
        <v>1</v>
      </c>
      <c r="B8" s="1"/>
      <c r="C8" s="42">
        <v>36</v>
      </c>
      <c r="D8" s="24">
        <v>247</v>
      </c>
      <c r="E8" s="25">
        <v>35</v>
      </c>
      <c r="F8" s="24">
        <v>236</v>
      </c>
      <c r="G8" s="15">
        <f>C8*100/D8</f>
        <v>14.574898785425102</v>
      </c>
      <c r="H8" s="15">
        <f>E8*100/F8</f>
        <v>14.830508474576272</v>
      </c>
      <c r="I8" s="15">
        <f>H8-G8</f>
        <v>0.25560968915116966</v>
      </c>
      <c r="J8" s="88" t="str">
        <f t="shared" ref="J8" si="0">IF(I8&gt;=0,"положительно",IF(I8&lt;0,"отрицательно"))</f>
        <v>положительно</v>
      </c>
      <c r="K8" s="89" t="str">
        <f t="shared" ref="K8" si="1">IF(J8="положительно","эффективно",IF(J8="отрицательно","неэффективно"))</f>
        <v>эффективно</v>
      </c>
      <c r="L8" s="70">
        <v>196</v>
      </c>
      <c r="M8" s="25">
        <v>0</v>
      </c>
      <c r="N8" s="25">
        <v>191</v>
      </c>
      <c r="O8" s="25">
        <v>0</v>
      </c>
      <c r="P8" s="35">
        <f>M8*100/L8</f>
        <v>0</v>
      </c>
      <c r="Q8" s="35">
        <f>O8*100/N8</f>
        <v>0</v>
      </c>
      <c r="R8" s="35">
        <f>Q8-P8</f>
        <v>0</v>
      </c>
      <c r="S8" s="88" t="str">
        <f t="shared" ref="S8" si="2">IF(R8&lt;=0,"положительно",IF(R8&gt;0,"отрицательно"))</f>
        <v>положительно</v>
      </c>
      <c r="T8" s="100" t="str">
        <f t="shared" ref="T8" si="3">IF(S8="положительно","эффективно",IF(S8="отрицательно","неэффективно"))</f>
        <v>эффективно</v>
      </c>
      <c r="U8" s="25">
        <v>0</v>
      </c>
      <c r="V8" s="25">
        <v>28</v>
      </c>
      <c r="W8" s="25">
        <v>0</v>
      </c>
      <c r="X8" s="25">
        <v>24</v>
      </c>
      <c r="Y8" s="35">
        <f>U8*100/V8</f>
        <v>0</v>
      </c>
      <c r="Z8" s="35">
        <f>W8*100/X8</f>
        <v>0</v>
      </c>
      <c r="AA8" s="35">
        <f>Z8-Y8</f>
        <v>0</v>
      </c>
      <c r="AB8" s="88" t="str">
        <f t="shared" ref="AB8" si="4">IF(AA8&gt;=0,"положительно",IF(AA8&lt;0,"отрицательно"))</f>
        <v>положительно</v>
      </c>
      <c r="AC8" s="88" t="str">
        <f t="shared" ref="AC8" si="5">IF(AB8="положительно","эффективно",IF(AB8="отрицательно","неэффективно"))</f>
        <v>эффективно</v>
      </c>
    </row>
    <row r="9" spans="1:29" s="39" customFormat="1" ht="16.5" thickBot="1">
      <c r="A9" s="13"/>
      <c r="B9" s="14" t="s">
        <v>1</v>
      </c>
      <c r="C9" s="40">
        <f>SUM(C8:C8)</f>
        <v>36</v>
      </c>
      <c r="D9" s="36">
        <f>SUM(D8:D8)</f>
        <v>247</v>
      </c>
      <c r="E9" s="36">
        <f>SUM(E8:E8)</f>
        <v>35</v>
      </c>
      <c r="F9" s="36">
        <f>SUM(F8:F8)</f>
        <v>236</v>
      </c>
      <c r="G9" s="37">
        <f>C9*100/D9</f>
        <v>14.574898785425102</v>
      </c>
      <c r="H9" s="37">
        <f t="shared" ref="H9" si="6">E9*100/F9</f>
        <v>14.830508474576272</v>
      </c>
      <c r="I9" s="37">
        <f t="shared" ref="I9" si="7">H9-G9</f>
        <v>0.25560968915116966</v>
      </c>
      <c r="J9" s="97" t="str">
        <f>IF(I9&gt;=0,"положительно",IF(I9&lt;0,"отрицательно"))</f>
        <v>положительно</v>
      </c>
      <c r="K9" s="99" t="str">
        <f>IF(J9="положительно","эффективно",IF(J9="отрицательно","неэффективно"))</f>
        <v>эффективно</v>
      </c>
      <c r="L9" s="41">
        <f>SUM(L8:L8)</f>
        <v>196</v>
      </c>
      <c r="M9" s="41">
        <f>SUM(M8:M8)</f>
        <v>0</v>
      </c>
      <c r="N9" s="41">
        <f>SUM(N8:N8)</f>
        <v>191</v>
      </c>
      <c r="O9" s="41">
        <f>SUM(O8:O8)</f>
        <v>0</v>
      </c>
      <c r="P9" s="38">
        <f t="shared" ref="P9" si="8">M9*100/L9</f>
        <v>0</v>
      </c>
      <c r="Q9" s="38">
        <f t="shared" ref="Q9" si="9">O9*100/N9</f>
        <v>0</v>
      </c>
      <c r="R9" s="38">
        <f t="shared" ref="R9" si="10">Q9-P9</f>
        <v>0</v>
      </c>
      <c r="S9" s="97" t="str">
        <f>IF(R9&lt;=0,"положительно",IF(R9&gt;0,"отрицательно"))</f>
        <v>положительно</v>
      </c>
      <c r="T9" s="98" t="str">
        <f>IF(S9="положительно","эффективно",IF(S9="отрицательно","неэффективно"))</f>
        <v>эффективно</v>
      </c>
      <c r="U9" s="40">
        <f>SUM(U8:U8)</f>
        <v>0</v>
      </c>
      <c r="V9" s="40">
        <f>SUM(V8:V8)</f>
        <v>28</v>
      </c>
      <c r="W9" s="40">
        <f>SUM(W8:W8)</f>
        <v>0</v>
      </c>
      <c r="X9" s="40">
        <f>SUM(X8:X8)</f>
        <v>24</v>
      </c>
      <c r="Y9" s="38">
        <f t="shared" ref="Y9" si="11">U9*100/V9</f>
        <v>0</v>
      </c>
      <c r="Z9" s="38">
        <f t="shared" ref="Z9" si="12">W9*100/X9</f>
        <v>0</v>
      </c>
      <c r="AA9" s="38">
        <f t="shared" ref="AA9" si="13">Z9-Y9</f>
        <v>0</v>
      </c>
      <c r="AB9" s="97" t="str">
        <f>IF(AA9&gt;=0,"положительно",IF(AA9&lt;0,"отрицательно"))</f>
        <v>положительно</v>
      </c>
      <c r="AC9" s="99" t="str">
        <f>IF(AB9="положительно","эффективно",IF(AB9="отрицательно","неэффективно"))</f>
        <v>эффективно</v>
      </c>
    </row>
  </sheetData>
  <sheetProtection password="C62D" sheet="1" objects="1" scenarios="1"/>
  <mergeCells count="34">
    <mergeCell ref="AA6:AA7"/>
    <mergeCell ref="AB6:AB7"/>
    <mergeCell ref="AC6:AC7"/>
    <mergeCell ref="G7:H7"/>
    <mergeCell ref="P7:Q7"/>
    <mergeCell ref="Y7:Z7"/>
    <mergeCell ref="N6:O6"/>
    <mergeCell ref="R6:R7"/>
    <mergeCell ref="S6:S7"/>
    <mergeCell ref="T6:T7"/>
    <mergeCell ref="U6:V6"/>
    <mergeCell ref="W6:X6"/>
    <mergeCell ref="L6:M6"/>
    <mergeCell ref="C6:D6"/>
    <mergeCell ref="E6:F6"/>
    <mergeCell ref="I6:I7"/>
    <mergeCell ref="J6:J7"/>
    <mergeCell ref="K6:K7"/>
    <mergeCell ref="AB5:AC5"/>
    <mergeCell ref="C1:AC1"/>
    <mergeCell ref="A3:A7"/>
    <mergeCell ref="B3:B7"/>
    <mergeCell ref="C3:T3"/>
    <mergeCell ref="C4:K4"/>
    <mergeCell ref="L4:T4"/>
    <mergeCell ref="U4:AC4"/>
    <mergeCell ref="C5:F5"/>
    <mergeCell ref="G5:I5"/>
    <mergeCell ref="J5:K5"/>
    <mergeCell ref="L5:O5"/>
    <mergeCell ref="P5:R5"/>
    <mergeCell ref="S5:T5"/>
    <mergeCell ref="U5:X5"/>
    <mergeCell ref="Y5:AA5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76" fitToWidth="3" fitToHeight="0" orientation="landscape" r:id="rId1"/>
  <colBreaks count="2" manualBreakCount="2">
    <brk id="11" max="12" man="1"/>
    <brk id="20" max="12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T9"/>
  <sheetViews>
    <sheetView view="pageBreakPreview" zoomScale="70" zoomScaleNormal="100" zoomScaleSheetLayoutView="70" workbookViewId="0">
      <selection activeCell="B3" sqref="B3:B7"/>
    </sheetView>
  </sheetViews>
  <sheetFormatPr defaultRowHeight="15"/>
  <cols>
    <col min="1" max="1" width="5.42578125" style="9" customWidth="1"/>
    <col min="2" max="2" width="25.85546875" style="9" customWidth="1"/>
    <col min="3" max="3" width="21" style="10" customWidth="1"/>
    <col min="4" max="4" width="20" style="10" customWidth="1"/>
    <col min="5" max="5" width="20.42578125" style="10" customWidth="1"/>
    <col min="6" max="6" width="20.140625" style="10" customWidth="1"/>
    <col min="7" max="7" width="10.7109375" style="10" customWidth="1"/>
    <col min="8" max="8" width="10" style="10" customWidth="1"/>
    <col min="9" max="9" width="9.28515625" style="10" customWidth="1"/>
    <col min="10" max="10" width="18.85546875" style="10" customWidth="1"/>
    <col min="11" max="11" width="17" style="10" customWidth="1"/>
    <col min="12" max="12" width="19.28515625" style="10" customWidth="1"/>
    <col min="13" max="13" width="16.140625" style="10" customWidth="1"/>
    <col min="14" max="14" width="19.140625" style="10" customWidth="1"/>
    <col min="15" max="15" width="16.85546875" style="10" customWidth="1"/>
    <col min="16" max="16" width="9.5703125" style="10" customWidth="1"/>
    <col min="17" max="17" width="10.140625" style="10" customWidth="1"/>
    <col min="18" max="18" width="10" style="10" customWidth="1"/>
    <col min="19" max="19" width="19.85546875" style="10" customWidth="1"/>
    <col min="20" max="20" width="16.5703125" style="10" customWidth="1"/>
    <col min="21" max="16384" width="9.140625" style="10"/>
  </cols>
  <sheetData>
    <row r="1" spans="1:20" ht="25.5" customHeight="1">
      <c r="C1" s="134" t="s">
        <v>43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</row>
    <row r="2" spans="1:20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3" customFormat="1" ht="26.25" customHeight="1" thickBot="1">
      <c r="A3" s="109" t="s">
        <v>0</v>
      </c>
      <c r="B3" s="106" t="s">
        <v>180</v>
      </c>
      <c r="C3" s="133" t="s">
        <v>48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s="3" customFormat="1" ht="55.5" customHeight="1">
      <c r="A4" s="110"/>
      <c r="B4" s="107"/>
      <c r="C4" s="127" t="s">
        <v>131</v>
      </c>
      <c r="D4" s="128"/>
      <c r="E4" s="128"/>
      <c r="F4" s="128"/>
      <c r="G4" s="128"/>
      <c r="H4" s="128"/>
      <c r="I4" s="128"/>
      <c r="J4" s="128"/>
      <c r="K4" s="129"/>
      <c r="L4" s="130" t="s">
        <v>132</v>
      </c>
      <c r="M4" s="131"/>
      <c r="N4" s="131"/>
      <c r="O4" s="131"/>
      <c r="P4" s="131"/>
      <c r="Q4" s="131"/>
      <c r="R4" s="131"/>
      <c r="S4" s="131"/>
      <c r="T4" s="132"/>
    </row>
    <row r="5" spans="1:20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  <c r="L5" s="111" t="s">
        <v>7</v>
      </c>
      <c r="M5" s="112"/>
      <c r="N5" s="112"/>
      <c r="O5" s="113"/>
      <c r="P5" s="114" t="s">
        <v>8</v>
      </c>
      <c r="Q5" s="115"/>
      <c r="R5" s="116"/>
      <c r="S5" s="117" t="s">
        <v>4</v>
      </c>
      <c r="T5" s="118"/>
    </row>
    <row r="6" spans="1:20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14</v>
      </c>
      <c r="K6" s="125" t="s">
        <v>10</v>
      </c>
      <c r="L6" s="119" t="s">
        <v>11</v>
      </c>
      <c r="M6" s="120"/>
      <c r="N6" s="120" t="s">
        <v>6</v>
      </c>
      <c r="O6" s="120"/>
      <c r="P6" s="4" t="s">
        <v>2</v>
      </c>
      <c r="Q6" s="4" t="s">
        <v>3</v>
      </c>
      <c r="R6" s="121" t="s">
        <v>9</v>
      </c>
      <c r="S6" s="123" t="s">
        <v>14</v>
      </c>
      <c r="T6" s="125" t="s">
        <v>10</v>
      </c>
    </row>
    <row r="7" spans="1:20" s="3" customFormat="1" ht="81.75" customHeight="1">
      <c r="A7" s="110"/>
      <c r="B7" s="108"/>
      <c r="C7" s="55" t="s">
        <v>133</v>
      </c>
      <c r="D7" s="56" t="s">
        <v>134</v>
      </c>
      <c r="E7" s="58" t="s">
        <v>133</v>
      </c>
      <c r="F7" s="56" t="s">
        <v>134</v>
      </c>
      <c r="G7" s="114" t="s">
        <v>5</v>
      </c>
      <c r="H7" s="116"/>
      <c r="I7" s="122"/>
      <c r="J7" s="124"/>
      <c r="K7" s="126"/>
      <c r="L7" s="57" t="s">
        <v>135</v>
      </c>
      <c r="M7" s="59" t="s">
        <v>136</v>
      </c>
      <c r="N7" s="56" t="s">
        <v>135</v>
      </c>
      <c r="O7" s="56" t="s">
        <v>136</v>
      </c>
      <c r="P7" s="114" t="s">
        <v>5</v>
      </c>
      <c r="Q7" s="116"/>
      <c r="R7" s="122"/>
      <c r="S7" s="124"/>
      <c r="T7" s="126"/>
    </row>
    <row r="8" spans="1:20" s="8" customFormat="1" ht="16.5" thickBot="1">
      <c r="A8" s="7">
        <v>1</v>
      </c>
      <c r="B8" s="1"/>
      <c r="C8" s="42">
        <v>1</v>
      </c>
      <c r="D8" s="24">
        <v>247</v>
      </c>
      <c r="E8" s="25">
        <v>2</v>
      </c>
      <c r="F8" s="24">
        <v>236</v>
      </c>
      <c r="G8" s="15">
        <f>C8*100/D8</f>
        <v>0.40485829959514169</v>
      </c>
      <c r="H8" s="15">
        <f>E8*100/F8</f>
        <v>0.84745762711864403</v>
      </c>
      <c r="I8" s="15">
        <f>H8-G8</f>
        <v>0.44259932752350234</v>
      </c>
      <c r="J8" s="88" t="str">
        <f t="shared" ref="J8" si="0">IF(I8&lt;=0,"положительно",IF(I8&gt;0,"отрицательно"))</f>
        <v>отрицательно</v>
      </c>
      <c r="K8" s="89" t="str">
        <f t="shared" ref="K8" si="1">IF(J8="положительно","эффективно",IF(J8="отрицательно","неэффективно"))</f>
        <v>неэффективно</v>
      </c>
      <c r="L8" s="43">
        <v>196</v>
      </c>
      <c r="M8" s="25">
        <v>0</v>
      </c>
      <c r="N8" s="25">
        <v>191</v>
      </c>
      <c r="O8" s="25">
        <v>0</v>
      </c>
      <c r="P8" s="35">
        <f>M8*100/L8</f>
        <v>0</v>
      </c>
      <c r="Q8" s="35">
        <f>O8*100/N8</f>
        <v>0</v>
      </c>
      <c r="R8" s="35">
        <f>Q8-P8</f>
        <v>0</v>
      </c>
      <c r="S8" s="86" t="str">
        <f t="shared" ref="S8" si="2">IF(R8&lt;=0,"положительно",IF(R8&gt;0,"отрицательно"))</f>
        <v>положительно</v>
      </c>
      <c r="T8" s="86" t="str">
        <f t="shared" ref="T8" si="3">IF(S8="положительно","эффективно",IF(S8="отрицательно","неэффективно"))</f>
        <v>эффективно</v>
      </c>
    </row>
    <row r="9" spans="1:20" s="39" customFormat="1" ht="16.5" thickBot="1">
      <c r="A9" s="13"/>
      <c r="B9" s="14" t="s">
        <v>1</v>
      </c>
      <c r="C9" s="40">
        <f>SUM(C8:C8)</f>
        <v>1</v>
      </c>
      <c r="D9" s="36">
        <f>SUM(D8:D8)</f>
        <v>247</v>
      </c>
      <c r="E9" s="36">
        <f>SUM(E8:E8)</f>
        <v>2</v>
      </c>
      <c r="F9" s="36">
        <f>SUM(F8:F8)</f>
        <v>236</v>
      </c>
      <c r="G9" s="37">
        <f>C9*100/D9</f>
        <v>0.40485829959514169</v>
      </c>
      <c r="H9" s="37">
        <f t="shared" ref="H9" si="4">E9*100/F9</f>
        <v>0.84745762711864403</v>
      </c>
      <c r="I9" s="37">
        <f t="shared" ref="I9" si="5">H9-G9</f>
        <v>0.44259932752350234</v>
      </c>
      <c r="J9" s="97" t="str">
        <f>IF(I9&lt;=0,"положительно",IF(I9&gt;0,"отрицательно"))</f>
        <v>отрицательно</v>
      </c>
      <c r="K9" s="99" t="str">
        <f>IF(J9="положительно","эффективно",IF(J9="отрицательно","неэффективно"))</f>
        <v>неэффективно</v>
      </c>
      <c r="L9" s="41">
        <f>SUM(L8:L8)</f>
        <v>196</v>
      </c>
      <c r="M9" s="41">
        <f>SUM(M8:M8)</f>
        <v>0</v>
      </c>
      <c r="N9" s="41">
        <f>SUM(N8:N8)</f>
        <v>191</v>
      </c>
      <c r="O9" s="41">
        <f>SUM(O8:O8)</f>
        <v>0</v>
      </c>
      <c r="P9" s="38">
        <f t="shared" ref="P9" si="6">M9*100/L9</f>
        <v>0</v>
      </c>
      <c r="Q9" s="38">
        <f t="shared" ref="Q9" si="7">O9*100/N9</f>
        <v>0</v>
      </c>
      <c r="R9" s="38">
        <f t="shared" ref="R9" si="8">Q9-P9</f>
        <v>0</v>
      </c>
      <c r="S9" s="92" t="str">
        <f>IF(R9&lt;=0,"положительно",IF(R9&gt;0,"отрицательно"))</f>
        <v>положительно</v>
      </c>
      <c r="T9" s="94" t="str">
        <f>IF(S9="положительно","эффективно",IF(S9="отрицательно","неэффективно"))</f>
        <v>эффективно</v>
      </c>
    </row>
  </sheetData>
  <sheetProtection password="C62D" sheet="1" objects="1" scenarios="1"/>
  <mergeCells count="24">
    <mergeCell ref="T6:T7"/>
    <mergeCell ref="G7:H7"/>
    <mergeCell ref="P7:Q7"/>
    <mergeCell ref="P5:R5"/>
    <mergeCell ref="S5:T5"/>
    <mergeCell ref="L6:M6"/>
    <mergeCell ref="N6:O6"/>
    <mergeCell ref="R6:R7"/>
    <mergeCell ref="C1:T1"/>
    <mergeCell ref="A3:A7"/>
    <mergeCell ref="B3:B7"/>
    <mergeCell ref="C3:T3"/>
    <mergeCell ref="C4:K4"/>
    <mergeCell ref="L4:T4"/>
    <mergeCell ref="C5:F5"/>
    <mergeCell ref="G5:I5"/>
    <mergeCell ref="J5:K5"/>
    <mergeCell ref="L5:O5"/>
    <mergeCell ref="C6:D6"/>
    <mergeCell ref="E6:F6"/>
    <mergeCell ref="I6:I7"/>
    <mergeCell ref="J6:J7"/>
    <mergeCell ref="K6:K7"/>
    <mergeCell ref="S6:S7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4" fitToWidth="3" fitToHeight="0" orientation="landscape" r:id="rId1"/>
  <colBreaks count="1" manualBreakCount="1">
    <brk id="1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K9"/>
  <sheetViews>
    <sheetView view="pageBreakPreview" zoomScale="70" zoomScaleNormal="100" zoomScaleSheetLayoutView="70" workbookViewId="0">
      <selection activeCell="G11" sqref="G11"/>
    </sheetView>
  </sheetViews>
  <sheetFormatPr defaultRowHeight="15"/>
  <cols>
    <col min="1" max="1" width="5.42578125" style="9" customWidth="1"/>
    <col min="2" max="2" width="25.85546875" style="9" customWidth="1"/>
    <col min="3" max="3" width="18.85546875" style="10" customWidth="1"/>
    <col min="4" max="4" width="23" style="10" customWidth="1"/>
    <col min="5" max="5" width="18.28515625" style="10" customWidth="1"/>
    <col min="6" max="6" width="23.28515625" style="10" customWidth="1"/>
    <col min="7" max="7" width="10.7109375" style="10" customWidth="1"/>
    <col min="8" max="8" width="10" style="10" customWidth="1"/>
    <col min="9" max="9" width="13.85546875" style="10" customWidth="1"/>
    <col min="10" max="10" width="22.5703125" style="10" customWidth="1"/>
    <col min="11" max="11" width="24" style="10" customWidth="1"/>
    <col min="12" max="16384" width="9.140625" style="10"/>
  </cols>
  <sheetData>
    <row r="1" spans="1:11" ht="46.5" customHeight="1">
      <c r="C1" s="134" t="s">
        <v>51</v>
      </c>
      <c r="D1" s="134"/>
      <c r="E1" s="134"/>
      <c r="F1" s="134"/>
      <c r="G1" s="134"/>
      <c r="H1" s="134"/>
      <c r="I1" s="134"/>
      <c r="J1" s="134"/>
      <c r="K1" s="134"/>
    </row>
    <row r="2" spans="1:11">
      <c r="B2" s="18"/>
      <c r="C2" s="19"/>
      <c r="D2" s="19"/>
      <c r="E2" s="19"/>
      <c r="F2" s="19"/>
      <c r="G2" s="19"/>
      <c r="H2" s="19"/>
      <c r="I2" s="19"/>
      <c r="J2" s="19"/>
      <c r="K2" s="19"/>
    </row>
    <row r="3" spans="1:11" s="3" customFormat="1" ht="26.25" customHeight="1" thickBot="1">
      <c r="A3" s="109" t="s">
        <v>0</v>
      </c>
      <c r="B3" s="106" t="s">
        <v>181</v>
      </c>
      <c r="C3" s="133" t="s">
        <v>52</v>
      </c>
      <c r="D3" s="133"/>
      <c r="E3" s="133"/>
      <c r="F3" s="133"/>
      <c r="G3" s="133"/>
      <c r="H3" s="133"/>
      <c r="I3" s="133"/>
      <c r="J3" s="133"/>
      <c r="K3" s="133"/>
    </row>
    <row r="4" spans="1:11" s="3" customFormat="1" ht="57.75" customHeight="1">
      <c r="A4" s="110"/>
      <c r="B4" s="107"/>
      <c r="C4" s="127" t="s">
        <v>137</v>
      </c>
      <c r="D4" s="128"/>
      <c r="E4" s="128"/>
      <c r="F4" s="128"/>
      <c r="G4" s="128"/>
      <c r="H4" s="128"/>
      <c r="I4" s="128"/>
      <c r="J4" s="128"/>
      <c r="K4" s="129"/>
    </row>
    <row r="5" spans="1:11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</row>
    <row r="6" spans="1:11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15</v>
      </c>
      <c r="K6" s="125" t="s">
        <v>10</v>
      </c>
    </row>
    <row r="7" spans="1:11" s="3" customFormat="1" ht="81.75" customHeight="1">
      <c r="A7" s="110"/>
      <c r="B7" s="108"/>
      <c r="C7" s="55" t="s">
        <v>138</v>
      </c>
      <c r="D7" s="59" t="s">
        <v>139</v>
      </c>
      <c r="E7" s="56" t="s">
        <v>138</v>
      </c>
      <c r="F7" s="59" t="s">
        <v>139</v>
      </c>
      <c r="G7" s="114" t="s">
        <v>5</v>
      </c>
      <c r="H7" s="116"/>
      <c r="I7" s="122"/>
      <c r="J7" s="124"/>
      <c r="K7" s="126"/>
    </row>
    <row r="8" spans="1:11" s="8" customFormat="1" ht="16.5" thickBot="1">
      <c r="A8" s="7">
        <v>1</v>
      </c>
      <c r="B8" s="1"/>
      <c r="C8" s="42">
        <v>7</v>
      </c>
      <c r="D8" s="24">
        <v>35</v>
      </c>
      <c r="E8" s="25">
        <v>9</v>
      </c>
      <c r="F8" s="24">
        <v>35</v>
      </c>
      <c r="G8" s="15">
        <f>C8*100/D8</f>
        <v>20</v>
      </c>
      <c r="H8" s="15">
        <f>E8*100/F8</f>
        <v>25.714285714285715</v>
      </c>
      <c r="I8" s="15">
        <f>H8-G8</f>
        <v>5.7142857142857153</v>
      </c>
      <c r="J8" s="88" t="str">
        <f t="shared" ref="J8" si="0">IF(I8&gt;=0,"положительно",IF(I8&lt;0,"отрицательно"))</f>
        <v>положительно</v>
      </c>
      <c r="K8" s="89" t="str">
        <f t="shared" ref="K8" si="1">IF(J8="положительно","эффективно",IF(J8="отрицательно","неэффективно"))</f>
        <v>эффективно</v>
      </c>
    </row>
    <row r="9" spans="1:11" s="39" customFormat="1" ht="16.5" thickBot="1">
      <c r="A9" s="13"/>
      <c r="B9" s="14" t="s">
        <v>1</v>
      </c>
      <c r="C9" s="40">
        <f>SUM(C8:C8)</f>
        <v>7</v>
      </c>
      <c r="D9" s="36">
        <f>SUM(D8:D8)</f>
        <v>35</v>
      </c>
      <c r="E9" s="36">
        <f>SUM(E8:E8)</f>
        <v>9</v>
      </c>
      <c r="F9" s="36">
        <f>SUM(F8:F8)</f>
        <v>35</v>
      </c>
      <c r="G9" s="37">
        <f>C9*100/D9</f>
        <v>20</v>
      </c>
      <c r="H9" s="37">
        <f t="shared" ref="H9" si="2">E9*100/F9</f>
        <v>25.714285714285715</v>
      </c>
      <c r="I9" s="37">
        <f t="shared" ref="I9" si="3">H9-G9</f>
        <v>5.7142857142857153</v>
      </c>
      <c r="J9" s="97" t="str">
        <f>IF(I9&gt;=0,"положительно",IF(I9&lt;0,"отрицательно"))</f>
        <v>положительно</v>
      </c>
      <c r="K9" s="99" t="str">
        <f>IF(J9="положительно","эффективно",IF(J9="отрицательно","неэффективно"))</f>
        <v>эффективно</v>
      </c>
    </row>
  </sheetData>
  <sheetProtection password="C62D" sheet="1" objects="1" scenarios="1"/>
  <mergeCells count="14">
    <mergeCell ref="C1:K1"/>
    <mergeCell ref="A3:A7"/>
    <mergeCell ref="B3:B7"/>
    <mergeCell ref="C3:K3"/>
    <mergeCell ref="C4:K4"/>
    <mergeCell ref="C5:F5"/>
    <mergeCell ref="G5:I5"/>
    <mergeCell ref="J5:K5"/>
    <mergeCell ref="C6:D6"/>
    <mergeCell ref="E6:F6"/>
    <mergeCell ref="I6:I7"/>
    <mergeCell ref="J6:J7"/>
    <mergeCell ref="K6:K7"/>
    <mergeCell ref="G7:H7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59" fitToWidth="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K9"/>
  <sheetViews>
    <sheetView view="pageBreakPreview" zoomScale="70" zoomScaleNormal="100" zoomScaleSheetLayoutView="70" workbookViewId="0">
      <selection activeCell="F11" sqref="F11"/>
    </sheetView>
  </sheetViews>
  <sheetFormatPr defaultRowHeight="15"/>
  <cols>
    <col min="1" max="1" width="5.42578125" style="9" customWidth="1"/>
    <col min="2" max="2" width="25.85546875" style="9" customWidth="1"/>
    <col min="3" max="3" width="21" style="10" customWidth="1"/>
    <col min="4" max="4" width="20" style="10" customWidth="1"/>
    <col min="5" max="5" width="20.42578125" style="10" customWidth="1"/>
    <col min="6" max="6" width="20.140625" style="10" customWidth="1"/>
    <col min="7" max="7" width="10.7109375" style="10" customWidth="1"/>
    <col min="8" max="8" width="10" style="10" customWidth="1"/>
    <col min="9" max="9" width="9.28515625" style="10" customWidth="1"/>
    <col min="10" max="10" width="21.85546875" style="10" customWidth="1"/>
    <col min="11" max="11" width="25.42578125" style="10" customWidth="1"/>
    <col min="12" max="16384" width="9.140625" style="10"/>
  </cols>
  <sheetData>
    <row r="1" spans="1:11" ht="40.5" customHeight="1">
      <c r="C1" s="134" t="s">
        <v>51</v>
      </c>
      <c r="D1" s="134"/>
      <c r="E1" s="134"/>
      <c r="F1" s="134"/>
      <c r="G1" s="134"/>
      <c r="H1" s="134"/>
      <c r="I1" s="134"/>
      <c r="J1" s="134"/>
      <c r="K1" s="134"/>
    </row>
    <row r="2" spans="1:11">
      <c r="B2" s="18"/>
      <c r="C2" s="19"/>
      <c r="D2" s="19"/>
      <c r="E2" s="19"/>
      <c r="F2" s="19"/>
      <c r="G2" s="19"/>
      <c r="H2" s="19"/>
      <c r="I2" s="19"/>
      <c r="J2" s="19"/>
      <c r="K2" s="19"/>
    </row>
    <row r="3" spans="1:11" s="3" customFormat="1" ht="26.25" customHeight="1" thickBot="1">
      <c r="A3" s="109" t="s">
        <v>0</v>
      </c>
      <c r="B3" s="106" t="s">
        <v>181</v>
      </c>
      <c r="C3" s="133" t="s">
        <v>52</v>
      </c>
      <c r="D3" s="133"/>
      <c r="E3" s="133"/>
      <c r="F3" s="133"/>
      <c r="G3" s="133"/>
      <c r="H3" s="133"/>
      <c r="I3" s="133"/>
      <c r="J3" s="133"/>
      <c r="K3" s="133"/>
    </row>
    <row r="4" spans="1:11" s="3" customFormat="1" ht="55.5" customHeight="1">
      <c r="A4" s="110"/>
      <c r="B4" s="107"/>
      <c r="C4" s="127" t="s">
        <v>140</v>
      </c>
      <c r="D4" s="128"/>
      <c r="E4" s="128"/>
      <c r="F4" s="128"/>
      <c r="G4" s="128"/>
      <c r="H4" s="128"/>
      <c r="I4" s="128"/>
      <c r="J4" s="128"/>
      <c r="K4" s="129"/>
    </row>
    <row r="5" spans="1:11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</row>
    <row r="6" spans="1:11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15</v>
      </c>
      <c r="K6" s="125" t="s">
        <v>10</v>
      </c>
    </row>
    <row r="7" spans="1:11" s="3" customFormat="1" ht="81.75" customHeight="1">
      <c r="A7" s="110"/>
      <c r="B7" s="108"/>
      <c r="C7" s="55" t="s">
        <v>141</v>
      </c>
      <c r="D7" s="59" t="s">
        <v>142</v>
      </c>
      <c r="E7" s="56" t="s">
        <v>141</v>
      </c>
      <c r="F7" s="56" t="s">
        <v>142</v>
      </c>
      <c r="G7" s="114" t="s">
        <v>5</v>
      </c>
      <c r="H7" s="116"/>
      <c r="I7" s="122"/>
      <c r="J7" s="124"/>
      <c r="K7" s="126"/>
    </row>
    <row r="8" spans="1:11" s="8" customFormat="1" ht="16.5" thickBot="1">
      <c r="A8" s="7">
        <v>1</v>
      </c>
      <c r="B8" s="1"/>
      <c r="C8" s="42">
        <v>23</v>
      </c>
      <c r="D8" s="24">
        <v>11610</v>
      </c>
      <c r="E8" s="25">
        <v>45</v>
      </c>
      <c r="F8" s="24">
        <v>13220</v>
      </c>
      <c r="G8" s="15">
        <f>C8*100/D8</f>
        <v>0.19810508182601205</v>
      </c>
      <c r="H8" s="15">
        <f>E8*100/F8</f>
        <v>0.34039334341906202</v>
      </c>
      <c r="I8" s="15">
        <f>H8-G8</f>
        <v>0.14228826159304997</v>
      </c>
      <c r="J8" s="88" t="str">
        <f t="shared" ref="J8" si="0">IF(I8&gt;=0,"положительно",IF(I8&lt;0,"отрицательно"))</f>
        <v>положительно</v>
      </c>
      <c r="K8" s="89" t="str">
        <f t="shared" ref="K8" si="1">IF(J8="положительно","эффективно",IF(J8="отрицательно","неэффективно"))</f>
        <v>эффективно</v>
      </c>
    </row>
    <row r="9" spans="1:11" s="39" customFormat="1" ht="16.5" thickBot="1">
      <c r="A9" s="13"/>
      <c r="B9" s="14" t="s">
        <v>1</v>
      </c>
      <c r="C9" s="40">
        <f>SUM(C8:C8)</f>
        <v>23</v>
      </c>
      <c r="D9" s="36">
        <f>SUM(D8:D8)</f>
        <v>11610</v>
      </c>
      <c r="E9" s="36">
        <f>SUM(E8:E8)</f>
        <v>45</v>
      </c>
      <c r="F9" s="36">
        <f>SUM(F8:F8)</f>
        <v>13220</v>
      </c>
      <c r="G9" s="37">
        <f>C9*100/D9</f>
        <v>0.19810508182601205</v>
      </c>
      <c r="H9" s="37">
        <f t="shared" ref="H9" si="2">E9*100/F9</f>
        <v>0.34039334341906202</v>
      </c>
      <c r="I9" s="37">
        <f t="shared" ref="I9" si="3">H9-G9</f>
        <v>0.14228826159304997</v>
      </c>
      <c r="J9" s="97" t="str">
        <f>IF(I9&gt;=0,"положительно",IF(I9&lt;0,"отрицательно"))</f>
        <v>положительно</v>
      </c>
      <c r="K9" s="99" t="str">
        <f>IF(J9="положительно","эффективно",IF(J9="отрицательно","неэффективно"))</f>
        <v>эффективно</v>
      </c>
    </row>
  </sheetData>
  <sheetProtection password="C62D" sheet="1" objects="1" scenarios="1"/>
  <mergeCells count="14">
    <mergeCell ref="C1:K1"/>
    <mergeCell ref="A3:A7"/>
    <mergeCell ref="B3:B7"/>
    <mergeCell ref="C3:K3"/>
    <mergeCell ref="C4:K4"/>
    <mergeCell ref="C5:F5"/>
    <mergeCell ref="G5:I5"/>
    <mergeCell ref="J5:K5"/>
    <mergeCell ref="C6:D6"/>
    <mergeCell ref="E6:F6"/>
    <mergeCell ref="I6:I7"/>
    <mergeCell ref="J6:J7"/>
    <mergeCell ref="K6:K7"/>
    <mergeCell ref="G7:H7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4" fitToWidth="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K11"/>
  <sheetViews>
    <sheetView view="pageBreakPreview" zoomScale="70" zoomScaleNormal="100" zoomScaleSheetLayoutView="70" workbookViewId="0">
      <selection activeCell="F13" sqref="F13"/>
    </sheetView>
  </sheetViews>
  <sheetFormatPr defaultRowHeight="15"/>
  <cols>
    <col min="1" max="1" width="5.42578125" style="9" customWidth="1"/>
    <col min="2" max="2" width="25.85546875" style="9" customWidth="1"/>
    <col min="3" max="3" width="28.85546875" style="10" customWidth="1"/>
    <col min="4" max="4" width="20" style="10" customWidth="1"/>
    <col min="5" max="5" width="29.5703125" style="10" customWidth="1"/>
    <col min="6" max="6" width="20.140625" style="10" customWidth="1"/>
    <col min="7" max="7" width="10.7109375" style="10" customWidth="1"/>
    <col min="8" max="8" width="10" style="10" customWidth="1"/>
    <col min="9" max="9" width="9.28515625" style="10" customWidth="1"/>
    <col min="10" max="10" width="23.42578125" style="10" customWidth="1"/>
    <col min="11" max="11" width="25.7109375" style="10" customWidth="1"/>
    <col min="12" max="16384" width="9.140625" style="10"/>
  </cols>
  <sheetData>
    <row r="1" spans="1:11" ht="25.5" customHeight="1">
      <c r="C1" s="134" t="s">
        <v>51</v>
      </c>
      <c r="D1" s="134"/>
      <c r="E1" s="134"/>
      <c r="F1" s="134"/>
      <c r="G1" s="134"/>
      <c r="H1" s="134"/>
      <c r="I1" s="134"/>
      <c r="J1" s="134"/>
      <c r="K1" s="134"/>
    </row>
    <row r="2" spans="1:11">
      <c r="B2" s="18"/>
      <c r="C2" s="19"/>
      <c r="D2" s="19"/>
      <c r="E2" s="19"/>
      <c r="F2" s="19"/>
      <c r="G2" s="19"/>
      <c r="H2" s="19"/>
      <c r="I2" s="19"/>
      <c r="J2" s="19"/>
      <c r="K2" s="19"/>
    </row>
    <row r="3" spans="1:11" s="3" customFormat="1" ht="26.25" customHeight="1" thickBot="1">
      <c r="A3" s="109" t="s">
        <v>0</v>
      </c>
      <c r="B3" s="106" t="s">
        <v>181</v>
      </c>
      <c r="C3" s="133" t="s">
        <v>52</v>
      </c>
      <c r="D3" s="133"/>
      <c r="E3" s="133"/>
      <c r="F3" s="133"/>
      <c r="G3" s="133"/>
      <c r="H3" s="133"/>
      <c r="I3" s="133"/>
      <c r="J3" s="133"/>
      <c r="K3" s="133"/>
    </row>
    <row r="4" spans="1:11" s="3" customFormat="1" ht="55.5" customHeight="1">
      <c r="A4" s="110"/>
      <c r="B4" s="107"/>
      <c r="C4" s="136" t="s">
        <v>143</v>
      </c>
      <c r="D4" s="128"/>
      <c r="E4" s="128"/>
      <c r="F4" s="128"/>
      <c r="G4" s="128"/>
      <c r="H4" s="128"/>
      <c r="I4" s="128"/>
      <c r="J4" s="128"/>
      <c r="K4" s="129"/>
    </row>
    <row r="5" spans="1:11" s="3" customFormat="1" ht="21" customHeight="1">
      <c r="A5" s="110"/>
      <c r="B5" s="107"/>
      <c r="C5" s="111" t="s">
        <v>7</v>
      </c>
      <c r="D5" s="112"/>
      <c r="E5" s="112"/>
      <c r="F5" s="113"/>
      <c r="G5" s="114" t="s">
        <v>8</v>
      </c>
      <c r="H5" s="115"/>
      <c r="I5" s="116"/>
      <c r="J5" s="117" t="s">
        <v>4</v>
      </c>
      <c r="K5" s="118"/>
    </row>
    <row r="6" spans="1:11" s="3" customFormat="1" ht="51" customHeight="1">
      <c r="A6" s="110"/>
      <c r="B6" s="107"/>
      <c r="C6" s="119" t="s">
        <v>11</v>
      </c>
      <c r="D6" s="120"/>
      <c r="E6" s="120" t="s">
        <v>6</v>
      </c>
      <c r="F6" s="120"/>
      <c r="G6" s="4" t="s">
        <v>2</v>
      </c>
      <c r="H6" s="4" t="s">
        <v>3</v>
      </c>
      <c r="I6" s="121" t="s">
        <v>9</v>
      </c>
      <c r="J6" s="123" t="s">
        <v>15</v>
      </c>
      <c r="K6" s="125" t="s">
        <v>10</v>
      </c>
    </row>
    <row r="7" spans="1:11" s="3" customFormat="1" ht="81.75" customHeight="1">
      <c r="A7" s="110"/>
      <c r="B7" s="108"/>
      <c r="C7" s="55" t="s">
        <v>144</v>
      </c>
      <c r="D7" s="59" t="s">
        <v>142</v>
      </c>
      <c r="E7" s="56" t="s">
        <v>144</v>
      </c>
      <c r="F7" s="56" t="s">
        <v>142</v>
      </c>
      <c r="G7" s="114" t="s">
        <v>5</v>
      </c>
      <c r="H7" s="116"/>
      <c r="I7" s="122"/>
      <c r="J7" s="124"/>
      <c r="K7" s="126"/>
    </row>
    <row r="8" spans="1:11" s="8" customFormat="1" ht="16.5" thickBot="1">
      <c r="A8" s="7">
        <v>1</v>
      </c>
      <c r="B8" s="1"/>
      <c r="C8" s="42">
        <v>15</v>
      </c>
      <c r="D8" s="24">
        <v>15988</v>
      </c>
      <c r="E8" s="25">
        <v>16</v>
      </c>
      <c r="F8" s="24">
        <v>10598</v>
      </c>
      <c r="G8" s="15">
        <f>C8*100/D8</f>
        <v>9.3820365273955472E-2</v>
      </c>
      <c r="H8" s="15">
        <f>E8*100/F8</f>
        <v>0.15097188148707302</v>
      </c>
      <c r="I8" s="15">
        <f>H8-G8</f>
        <v>5.7151516213117551E-2</v>
      </c>
      <c r="J8" s="88" t="str">
        <f t="shared" ref="J8" si="0">IF(I8&gt;=0,"положительно",IF(I8&lt;0,"отрицательно"))</f>
        <v>положительно</v>
      </c>
      <c r="K8" s="89" t="str">
        <f t="shared" ref="K8" si="1">IF(J8="положительно","эффективно",IF(J8="отрицательно","неэффективно"))</f>
        <v>эффективно</v>
      </c>
    </row>
    <row r="9" spans="1:11" s="39" customFormat="1" ht="16.5" thickBot="1">
      <c r="A9" s="13"/>
      <c r="B9" s="14" t="s">
        <v>145</v>
      </c>
      <c r="C9" s="72">
        <f>SUM(C8:C8)</f>
        <v>15</v>
      </c>
      <c r="D9" s="73">
        <f>SUM(D8:D8)</f>
        <v>15988</v>
      </c>
      <c r="E9" s="73">
        <f>SUM(E8:E8)</f>
        <v>16</v>
      </c>
      <c r="F9" s="73">
        <f>SUM(F8:F8)</f>
        <v>10598</v>
      </c>
      <c r="G9" s="74">
        <f>C9*100/D9</f>
        <v>9.3820365273955472E-2</v>
      </c>
      <c r="H9" s="74">
        <f t="shared" ref="H9:H11" si="2">E9*100/F9</f>
        <v>0.15097188148707302</v>
      </c>
      <c r="I9" s="74">
        <f t="shared" ref="I9" si="3">H9-G9</f>
        <v>5.7151516213117551E-2</v>
      </c>
      <c r="J9" s="101" t="str">
        <f>IF(I9&gt;=0,"положительно",IF(I9&lt;0,"отрицательно"))</f>
        <v>положительно</v>
      </c>
      <c r="K9" s="102" t="str">
        <f>IF(J9="положительно","эффективно",IF(J9="отрицательно","неэффективно"))</f>
        <v>эффективно</v>
      </c>
    </row>
    <row r="10" spans="1:11" ht="16.5" thickBot="1">
      <c r="B10" s="14" t="s">
        <v>146</v>
      </c>
      <c r="C10" s="72">
        <f>'Р4_П2 Мол'!C9</f>
        <v>23</v>
      </c>
      <c r="D10" s="73">
        <f>'Р4_П2 Мол'!D9</f>
        <v>11610</v>
      </c>
      <c r="E10" s="73">
        <f>'Р4_П2 Мол'!E9</f>
        <v>45</v>
      </c>
      <c r="F10" s="73">
        <f>'Р4_П2 Мол'!F9</f>
        <v>13220</v>
      </c>
      <c r="G10" s="75">
        <f>'Р4_П2 Мол'!G9</f>
        <v>0.19810508182601205</v>
      </c>
      <c r="H10" s="75">
        <f>'Р4_П2 Мол'!H9</f>
        <v>0.34039334341906202</v>
      </c>
      <c r="I10" s="75">
        <f>'Р4_П2 Мол'!I9</f>
        <v>0.14228826159304997</v>
      </c>
      <c r="J10" s="103" t="str">
        <f>IF(I10&gt;=0,"положительно",IF(I10&lt;0,"отрицательно"))</f>
        <v>положительно</v>
      </c>
      <c r="K10" s="104" t="str">
        <f>IF(J10="положительно","эффективно",IF(J10="отрицательно","неэффективно"))</f>
        <v>эффективно</v>
      </c>
    </row>
    <row r="11" spans="1:11" ht="16.5" thickBot="1">
      <c r="A11" s="76"/>
      <c r="B11" s="77" t="s">
        <v>147</v>
      </c>
      <c r="C11" s="40">
        <f>SUM(C9:C10)</f>
        <v>38</v>
      </c>
      <c r="D11" s="36">
        <f t="shared" ref="D11:E11" si="4">SUM(D9:D10)</f>
        <v>27598</v>
      </c>
      <c r="E11" s="36">
        <f t="shared" si="4"/>
        <v>61</v>
      </c>
      <c r="F11" s="36">
        <f>SUM(F9:F10)</f>
        <v>23818</v>
      </c>
      <c r="G11" s="38">
        <f>C11*100/D11</f>
        <v>0.13769113703891586</v>
      </c>
      <c r="H11" s="38">
        <f t="shared" si="2"/>
        <v>0.25610882525820805</v>
      </c>
      <c r="I11" s="38">
        <f>H11-G11</f>
        <v>0.11841768821929219</v>
      </c>
      <c r="J11" s="97" t="str">
        <f>IF(I11&gt;=0,"положительно",IF(I11&lt;0,"отрицательно"))</f>
        <v>положительно</v>
      </c>
      <c r="K11" s="99" t="str">
        <f>IF(J11="положительно","эффективно",IF(J11="отрицательно","неэффективно"))</f>
        <v>эффективно</v>
      </c>
    </row>
  </sheetData>
  <sheetProtection password="C62D" sheet="1" objects="1" scenarios="1"/>
  <mergeCells count="14">
    <mergeCell ref="C1:K1"/>
    <mergeCell ref="A3:A7"/>
    <mergeCell ref="B3:B7"/>
    <mergeCell ref="C3:K3"/>
    <mergeCell ref="C4:K4"/>
    <mergeCell ref="C5:F5"/>
    <mergeCell ref="G5:I5"/>
    <mergeCell ref="J5:K5"/>
    <mergeCell ref="C6:D6"/>
    <mergeCell ref="E6:F6"/>
    <mergeCell ref="I6:I7"/>
    <mergeCell ref="J6:J7"/>
    <mergeCell ref="K6:K7"/>
    <mergeCell ref="G7:H7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4" fitToWidth="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35</vt:i4>
      </vt:variant>
    </vt:vector>
  </HeadingPairs>
  <TitlesOfParts>
    <vt:vector size="53" baseType="lpstr">
      <vt:lpstr>Р1_К1</vt:lpstr>
      <vt:lpstr>Р1_К2</vt:lpstr>
      <vt:lpstr>Р2_К1</vt:lpstr>
      <vt:lpstr>Р2_К2</vt:lpstr>
      <vt:lpstr>Р3_К1</vt:lpstr>
      <vt:lpstr>Р3_К2</vt:lpstr>
      <vt:lpstr>Р4_П1</vt:lpstr>
      <vt:lpstr>Р4_П2 Мол</vt:lpstr>
      <vt:lpstr>Р4_П2 Культ</vt:lpstr>
      <vt:lpstr>Р4_П3</vt:lpstr>
      <vt:lpstr>Р4_П4</vt:lpstr>
      <vt:lpstr>Р5</vt:lpstr>
      <vt:lpstr>Р6</vt:lpstr>
      <vt:lpstr>Р7</vt:lpstr>
      <vt:lpstr>Р8</vt:lpstr>
      <vt:lpstr>Р9_К1</vt:lpstr>
      <vt:lpstr>Р9_К2</vt:lpstr>
      <vt:lpstr>ИТОГОВАЯ ОЦЕНКА</vt:lpstr>
      <vt:lpstr>Р1_К1!Заголовки_для_печати</vt:lpstr>
      <vt:lpstr>Р1_К2!Заголовки_для_печати</vt:lpstr>
      <vt:lpstr>Р2_К1!Заголовки_для_печати</vt:lpstr>
      <vt:lpstr>Р2_К2!Заголовки_для_печати</vt:lpstr>
      <vt:lpstr>Р3_К1!Заголовки_для_печати</vt:lpstr>
      <vt:lpstr>Р3_К2!Заголовки_для_печати</vt:lpstr>
      <vt:lpstr>Р4_П1!Заголовки_для_печати</vt:lpstr>
      <vt:lpstr>'Р4_П2 Культ'!Заголовки_для_печати</vt:lpstr>
      <vt:lpstr>'Р4_П2 Мол'!Заголовки_для_печати</vt:lpstr>
      <vt:lpstr>Р4_П3!Заголовки_для_печати</vt:lpstr>
      <vt:lpstr>Р4_П4!Заголовки_для_печати</vt:lpstr>
      <vt:lpstr>Р5!Заголовки_для_печати</vt:lpstr>
      <vt:lpstr>Р6!Заголовки_для_печати</vt:lpstr>
      <vt:lpstr>Р7!Заголовки_для_печати</vt:lpstr>
      <vt:lpstr>Р8!Заголовки_для_печати</vt:lpstr>
      <vt:lpstr>Р9_К1!Заголовки_для_печати</vt:lpstr>
      <vt:lpstr>Р9_К2!Заголовки_для_печати</vt:lpstr>
      <vt:lpstr>'ИТОГОВАЯ ОЦЕНКА'!Область_печати</vt:lpstr>
      <vt:lpstr>Р1_К1!Область_печати</vt:lpstr>
      <vt:lpstr>Р1_К2!Область_печати</vt:lpstr>
      <vt:lpstr>Р2_К1!Область_печати</vt:lpstr>
      <vt:lpstr>Р2_К2!Область_печати</vt:lpstr>
      <vt:lpstr>Р3_К1!Область_печати</vt:lpstr>
      <vt:lpstr>Р3_К2!Область_печати</vt:lpstr>
      <vt:lpstr>Р4_П1!Область_печати</vt:lpstr>
      <vt:lpstr>'Р4_П2 Культ'!Область_печати</vt:lpstr>
      <vt:lpstr>'Р4_П2 Мол'!Область_печати</vt:lpstr>
      <vt:lpstr>Р4_П3!Область_печати</vt:lpstr>
      <vt:lpstr>Р4_П4!Область_печати</vt:lpstr>
      <vt:lpstr>Р5!Область_печати</vt:lpstr>
      <vt:lpstr>Р6!Область_печати</vt:lpstr>
      <vt:lpstr>Р7!Область_печати</vt:lpstr>
      <vt:lpstr>Р8!Область_печати</vt:lpstr>
      <vt:lpstr>Р9_К1!Область_печати</vt:lpstr>
      <vt:lpstr>Р9_К2!Область_печати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 Виктор Сергеевич</dc:creator>
  <cp:lastModifiedBy>Малинова</cp:lastModifiedBy>
  <cp:lastPrinted>2016-09-27T07:01:54Z</cp:lastPrinted>
  <dcterms:created xsi:type="dcterms:W3CDTF">2016-09-09T01:34:31Z</dcterms:created>
  <dcterms:modified xsi:type="dcterms:W3CDTF">2017-01-19T13:01:19Z</dcterms:modified>
</cp:coreProperties>
</file>